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TN\Veřejné zakázky\3_Stavba\2025\01_Expektace\Dodatečné informace\"/>
    </mc:Choice>
  </mc:AlternateContent>
  <bookViews>
    <workbookView xWindow="0" yWindow="0" windowWidth="23730" windowHeight="9795"/>
  </bookViews>
  <sheets>
    <sheet name="Rekapitulace stavby" sheetId="1" r:id="rId1"/>
    <sheet name="01 - Stavební práce" sheetId="2" r:id="rId2"/>
    <sheet name="02 - ZTI (VODA, KANALIZAC..." sheetId="3" r:id="rId3"/>
    <sheet name="03 - ELEKTRO_SIL" sheetId="4" r:id="rId4"/>
    <sheet name="03.1 - Připojneí VZT, Poh..." sheetId="5" r:id="rId5"/>
    <sheet name="03.2 - stavební úpravy Ex..." sheetId="6" r:id="rId6"/>
    <sheet name="04.1 - SK" sheetId="7" r:id="rId7"/>
    <sheet name="04.2 - IP KAM+VDT" sheetId="8" r:id="rId8"/>
    <sheet name="04.3 - EKV" sheetId="9" r:id="rId9"/>
    <sheet name="04.4 - EVR" sheetId="10" r:id="rId10"/>
    <sheet name="04.5 - EPS" sheetId="11" r:id="rId11"/>
    <sheet name="04.6 - KPS" sheetId="12" r:id="rId12"/>
    <sheet name="04.7 - KT" sheetId="13" r:id="rId13"/>
    <sheet name="05 - Medi Plyny" sheetId="14" r:id="rId14"/>
    <sheet name="06 - Lékařská technologie..." sheetId="15" r:id="rId15"/>
    <sheet name="07 - VZT" sheetId="16" r:id="rId16"/>
    <sheet name="08 - VRN" sheetId="17" r:id="rId17"/>
    <sheet name="Pokyny pro vyplnění" sheetId="18" r:id="rId18"/>
  </sheets>
  <definedNames>
    <definedName name="_xlnm._FilterDatabase" localSheetId="1" hidden="1">'01 - Stavební práce'!$C$94:$K$409</definedName>
    <definedName name="_xlnm._FilterDatabase" localSheetId="2" hidden="1">'02 - ZTI (VODA, KANALIZAC...'!$C$86:$K$302</definedName>
    <definedName name="_xlnm._FilterDatabase" localSheetId="3" hidden="1">'03 - ELEKTRO_SIL'!$C$85:$K$145</definedName>
    <definedName name="_xlnm._FilterDatabase" localSheetId="4" hidden="1">'03.1 - Připojneí VZT, Poh...'!$C$91:$K$138</definedName>
    <definedName name="_xlnm._FilterDatabase" localSheetId="5" hidden="1">'03.2 - stavební úpravy Ex...'!$C$90:$K$137</definedName>
    <definedName name="_xlnm._FilterDatabase" localSheetId="6" hidden="1">'04.1 - SK'!$C$94:$K$169</definedName>
    <definedName name="_xlnm._FilterDatabase" localSheetId="7" hidden="1">'04.2 - IP KAM+VDT'!$C$88:$K$111</definedName>
    <definedName name="_xlnm._FilterDatabase" localSheetId="8" hidden="1">'04.3 - EKV'!$C$90:$K$125</definedName>
    <definedName name="_xlnm._FilterDatabase" localSheetId="9" hidden="1">'04.4 - EVR'!$C$89:$K$115</definedName>
    <definedName name="_xlnm._FilterDatabase" localSheetId="10" hidden="1">'04.5 - EPS'!$C$89:$K$125</definedName>
    <definedName name="_xlnm._FilterDatabase" localSheetId="11" hidden="1">'04.6 - KPS'!$C$89:$K$151</definedName>
    <definedName name="_xlnm._FilterDatabase" localSheetId="12" hidden="1">'04.7 - KT'!$C$89:$K$153</definedName>
    <definedName name="_xlnm._FilterDatabase" localSheetId="13" hidden="1">'05 - Medi Plyny'!$C$80:$K$141</definedName>
    <definedName name="_xlnm._FilterDatabase" localSheetId="14" hidden="1">'06 - Lékařská technologie...'!$C$78:$K$86</definedName>
    <definedName name="_xlnm._FilterDatabase" localSheetId="15" hidden="1">'07 - VZT'!$C$82:$K$145</definedName>
    <definedName name="_xlnm._FilterDatabase" localSheetId="16" hidden="1">'08 - VRN'!$C$82:$K$103</definedName>
    <definedName name="_xlnm.Print_Titles" localSheetId="1">'01 - Stavební práce'!$94:$94</definedName>
    <definedName name="_xlnm.Print_Titles" localSheetId="2">'02 - ZTI (VODA, KANALIZAC...'!$86:$86</definedName>
    <definedName name="_xlnm.Print_Titles" localSheetId="3">'03 - ELEKTRO_SIL'!$85:$85</definedName>
    <definedName name="_xlnm.Print_Titles" localSheetId="4">'03.1 - Připojneí VZT, Poh...'!$91:$91</definedName>
    <definedName name="_xlnm.Print_Titles" localSheetId="5">'03.2 - stavební úpravy Ex...'!$90:$90</definedName>
    <definedName name="_xlnm.Print_Titles" localSheetId="6">'04.1 - SK'!$94:$94</definedName>
    <definedName name="_xlnm.Print_Titles" localSheetId="7">'04.2 - IP KAM+VDT'!$88:$88</definedName>
    <definedName name="_xlnm.Print_Titles" localSheetId="8">'04.3 - EKV'!$90:$90</definedName>
    <definedName name="_xlnm.Print_Titles" localSheetId="9">'04.4 - EVR'!$89:$89</definedName>
    <definedName name="_xlnm.Print_Titles" localSheetId="10">'04.5 - EPS'!$89:$89</definedName>
    <definedName name="_xlnm.Print_Titles" localSheetId="11">'04.6 - KPS'!$89:$89</definedName>
    <definedName name="_xlnm.Print_Titles" localSheetId="12">'04.7 - KT'!$89:$89</definedName>
    <definedName name="_xlnm.Print_Titles" localSheetId="13">'05 - Medi Plyny'!$80:$80</definedName>
    <definedName name="_xlnm.Print_Titles" localSheetId="14">'06 - Lékařská technologie...'!$78:$78</definedName>
    <definedName name="_xlnm.Print_Titles" localSheetId="15">'07 - VZT'!$82:$82</definedName>
    <definedName name="_xlnm.Print_Titles" localSheetId="16">'08 - VRN'!$82:$82</definedName>
    <definedName name="_xlnm.Print_Titles" localSheetId="0">'Rekapitulace stavby'!$52:$52</definedName>
    <definedName name="_xlnm.Print_Area" localSheetId="1">'01 - Stavební práce'!$C$4:$J$39,'01 - Stavební práce'!$C$45:$J$76,'01 - Stavební práce'!$C$82:$K$409</definedName>
    <definedName name="_xlnm.Print_Area" localSheetId="2">'02 - ZTI (VODA, KANALIZAC...'!$C$4:$J$39,'02 - ZTI (VODA, KANALIZAC...'!$C$45:$J$68,'02 - ZTI (VODA, KANALIZAC...'!$C$74:$K$302</definedName>
    <definedName name="_xlnm.Print_Area" localSheetId="3">'03 - ELEKTRO_SIL'!$C$4:$J$39,'03 - ELEKTRO_SIL'!$C$45:$J$67,'03 - ELEKTRO_SIL'!$C$73:$K$145</definedName>
    <definedName name="_xlnm.Print_Area" localSheetId="4">'03.1 - Připojneí VZT, Poh...'!$C$4:$J$41,'03.1 - Připojneí VZT, Poh...'!$C$47:$J$71,'03.1 - Připojneí VZT, Poh...'!$C$77:$K$138</definedName>
    <definedName name="_xlnm.Print_Area" localSheetId="5">'03.2 - stavební úpravy Ex...'!$C$4:$J$41,'03.2 - stavební úpravy Ex...'!$C$47:$J$70,'03.2 - stavební úpravy Ex...'!$C$76:$K$137</definedName>
    <definedName name="_xlnm.Print_Area" localSheetId="6">'04.1 - SK'!$C$4:$J$41,'04.1 - SK'!$C$47:$J$74,'04.1 - SK'!$C$80:$K$169</definedName>
    <definedName name="_xlnm.Print_Area" localSheetId="7">'04.2 - IP KAM+VDT'!$C$4:$J$41,'04.2 - IP KAM+VDT'!$C$47:$J$68,'04.2 - IP KAM+VDT'!$C$74:$K$111</definedName>
    <definedName name="_xlnm.Print_Area" localSheetId="8">'04.3 - EKV'!$C$4:$J$41,'04.3 - EKV'!$C$47:$J$70,'04.3 - EKV'!$C$76:$K$125</definedName>
    <definedName name="_xlnm.Print_Area" localSheetId="9">'04.4 - EVR'!$C$4:$J$41,'04.4 - EVR'!$C$47:$J$69,'04.4 - EVR'!$C$75:$K$115</definedName>
    <definedName name="_xlnm.Print_Area" localSheetId="10">'04.5 - EPS'!$C$4:$J$41,'04.5 - EPS'!$C$47:$J$69,'04.5 - EPS'!$C$75:$K$125</definedName>
    <definedName name="_xlnm.Print_Area" localSheetId="11">'04.6 - KPS'!$C$4:$J$41,'04.6 - KPS'!$C$47:$J$69,'04.6 - KPS'!$C$75:$K$151</definedName>
    <definedName name="_xlnm.Print_Area" localSheetId="12">'04.7 - KT'!$C$4:$J$41,'04.7 - KT'!$C$47:$J$69,'04.7 - KT'!$C$75:$K$153</definedName>
    <definedName name="_xlnm.Print_Area" localSheetId="13">'05 - Medi Plyny'!$C$4:$J$39,'05 - Medi Plyny'!$C$45:$J$62,'05 - Medi Plyny'!$C$68:$K$141</definedName>
    <definedName name="_xlnm.Print_Area" localSheetId="14">'06 - Lékařská technologie...'!$C$4:$J$39,'06 - Lékařská technologie...'!$C$45:$J$60,'06 - Lékařská technologie...'!$C$66:$K$86</definedName>
    <definedName name="_xlnm.Print_Area" localSheetId="15">'07 - VZT'!$C$4:$J$39,'07 - VZT'!$C$45:$J$64,'07 - VZT'!$C$70:$K$145</definedName>
    <definedName name="_xlnm.Print_Area" localSheetId="16">'08 - VRN'!$C$4:$J$39,'08 - VRN'!$C$45:$J$64,'08 - VRN'!$C$70:$K$103</definedName>
    <definedName name="_xlnm.Print_Area" localSheetId="1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stavby'!$C$42:$AQ$73</definedName>
  </definedNames>
  <calcPr calcId="162913"/>
</workbook>
</file>

<file path=xl/calcChain.xml><?xml version="1.0" encoding="utf-8"?>
<calcChain xmlns="http://schemas.openxmlformats.org/spreadsheetml/2006/main">
  <c r="J37" i="17" l="1"/>
  <c r="J36" i="17"/>
  <c r="AY72" i="1"/>
  <c r="J35" i="17"/>
  <c r="AX72" i="1"/>
  <c r="BI100" i="17"/>
  <c r="BH100" i="17"/>
  <c r="BG100" i="17"/>
  <c r="BF100" i="17"/>
  <c r="T100" i="17"/>
  <c r="T99" i="17" s="1"/>
  <c r="R100" i="17"/>
  <c r="R99" i="17" s="1"/>
  <c r="P100" i="17"/>
  <c r="P99" i="17"/>
  <c r="BI95" i="17"/>
  <c r="BH95" i="17"/>
  <c r="BG95" i="17"/>
  <c r="BF95" i="17"/>
  <c r="T95" i="17"/>
  <c r="T94" i="17" s="1"/>
  <c r="R95" i="17"/>
  <c r="R94" i="17" s="1"/>
  <c r="P95" i="17"/>
  <c r="P94" i="17" s="1"/>
  <c r="BI90" i="17"/>
  <c r="BH90" i="17"/>
  <c r="BG90" i="17"/>
  <c r="BF90" i="17"/>
  <c r="T90" i="17"/>
  <c r="R90" i="17"/>
  <c r="P90" i="17"/>
  <c r="BI86" i="17"/>
  <c r="BH86" i="17"/>
  <c r="BG86" i="17"/>
  <c r="BF86" i="17"/>
  <c r="T86" i="17"/>
  <c r="R86" i="17"/>
  <c r="P86" i="17"/>
  <c r="J80" i="17"/>
  <c r="F79" i="17"/>
  <c r="F77" i="17"/>
  <c r="E75" i="17"/>
  <c r="J55" i="17"/>
  <c r="F54" i="17"/>
  <c r="F52" i="17"/>
  <c r="E50" i="17"/>
  <c r="J21" i="17"/>
  <c r="E21" i="17"/>
  <c r="J54" i="17"/>
  <c r="J20" i="17"/>
  <c r="J18" i="17"/>
  <c r="E18" i="17"/>
  <c r="F80" i="17" s="1"/>
  <c r="J17" i="17"/>
  <c r="J12" i="17"/>
  <c r="J52" i="17" s="1"/>
  <c r="E7" i="17"/>
  <c r="E48" i="17"/>
  <c r="J37" i="16"/>
  <c r="J36" i="16"/>
  <c r="AY71" i="1"/>
  <c r="J35" i="16"/>
  <c r="AX71" i="1" s="1"/>
  <c r="BI144" i="16"/>
  <c r="BH144" i="16"/>
  <c r="BG144" i="16"/>
  <c r="BF144" i="16"/>
  <c r="T144" i="16"/>
  <c r="R144" i="16"/>
  <c r="P144" i="16"/>
  <c r="BI142" i="16"/>
  <c r="BH142" i="16"/>
  <c r="BG142" i="16"/>
  <c r="BF142" i="16"/>
  <c r="T142" i="16"/>
  <c r="R142" i="16"/>
  <c r="P142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6" i="16"/>
  <c r="BH136" i="16"/>
  <c r="BG136" i="16"/>
  <c r="BF136" i="16"/>
  <c r="T136" i="16"/>
  <c r="R136" i="16"/>
  <c r="P136" i="16"/>
  <c r="BI134" i="16"/>
  <c r="BH134" i="16"/>
  <c r="BG134" i="16"/>
  <c r="BF134" i="16"/>
  <c r="T134" i="16"/>
  <c r="R134" i="16"/>
  <c r="P134" i="16"/>
  <c r="BI132" i="16"/>
  <c r="BH132" i="16"/>
  <c r="BG132" i="16"/>
  <c r="BF132" i="16"/>
  <c r="T132" i="16"/>
  <c r="R132" i="16"/>
  <c r="P132" i="16"/>
  <c r="BI130" i="16"/>
  <c r="BH130" i="16"/>
  <c r="BG130" i="16"/>
  <c r="BF130" i="16"/>
  <c r="T130" i="16"/>
  <c r="R130" i="16"/>
  <c r="P130" i="16"/>
  <c r="BI128" i="16"/>
  <c r="BH128" i="16"/>
  <c r="BG128" i="16"/>
  <c r="BF128" i="16"/>
  <c r="T128" i="16"/>
  <c r="R128" i="16"/>
  <c r="P128" i="16"/>
  <c r="BI126" i="16"/>
  <c r="BH126" i="16"/>
  <c r="BG126" i="16"/>
  <c r="BF126" i="16"/>
  <c r="T126" i="16"/>
  <c r="R126" i="16"/>
  <c r="P126" i="16"/>
  <c r="BI124" i="16"/>
  <c r="BH124" i="16"/>
  <c r="BG124" i="16"/>
  <c r="BF124" i="16"/>
  <c r="T124" i="16"/>
  <c r="R124" i="16"/>
  <c r="P124" i="16"/>
  <c r="BI121" i="16"/>
  <c r="BH121" i="16"/>
  <c r="BG121" i="16"/>
  <c r="BF121" i="16"/>
  <c r="T121" i="16"/>
  <c r="R121" i="16"/>
  <c r="P121" i="16"/>
  <c r="BI119" i="16"/>
  <c r="BH119" i="16"/>
  <c r="BG119" i="16"/>
  <c r="BF119" i="16"/>
  <c r="T119" i="16"/>
  <c r="R119" i="16"/>
  <c r="P119" i="16"/>
  <c r="BI116" i="16"/>
  <c r="BH116" i="16"/>
  <c r="BG116" i="16"/>
  <c r="BF116" i="16"/>
  <c r="T116" i="16"/>
  <c r="R116" i="16"/>
  <c r="P116" i="16"/>
  <c r="BI114" i="16"/>
  <c r="BH114" i="16"/>
  <c r="BG114" i="16"/>
  <c r="BF114" i="16"/>
  <c r="T114" i="16"/>
  <c r="R114" i="16"/>
  <c r="P114" i="16"/>
  <c r="BI112" i="16"/>
  <c r="BH112" i="16"/>
  <c r="BG112" i="16"/>
  <c r="BF112" i="16"/>
  <c r="T112" i="16"/>
  <c r="R112" i="16"/>
  <c r="P112" i="16"/>
  <c r="BI110" i="16"/>
  <c r="BH110" i="16"/>
  <c r="BG110" i="16"/>
  <c r="BF110" i="16"/>
  <c r="T110" i="16"/>
  <c r="R110" i="16"/>
  <c r="P110" i="16"/>
  <c r="BI107" i="16"/>
  <c r="BH107" i="16"/>
  <c r="BG107" i="16"/>
  <c r="BF107" i="16"/>
  <c r="T107" i="16"/>
  <c r="R107" i="16"/>
  <c r="P107" i="16"/>
  <c r="BI105" i="16"/>
  <c r="BH105" i="16"/>
  <c r="BG105" i="16"/>
  <c r="BF105" i="16"/>
  <c r="T105" i="16"/>
  <c r="R105" i="16"/>
  <c r="P105" i="16"/>
  <c r="BI103" i="16"/>
  <c r="BH103" i="16"/>
  <c r="BG103" i="16"/>
  <c r="BF103" i="16"/>
  <c r="T103" i="16"/>
  <c r="R103" i="16"/>
  <c r="P103" i="16"/>
  <c r="BI101" i="16"/>
  <c r="BH101" i="16"/>
  <c r="BG101" i="16"/>
  <c r="BF101" i="16"/>
  <c r="T101" i="16"/>
  <c r="R101" i="16"/>
  <c r="P101" i="16"/>
  <c r="BI99" i="16"/>
  <c r="BH99" i="16"/>
  <c r="BG99" i="16"/>
  <c r="BF99" i="16"/>
  <c r="T99" i="16"/>
  <c r="R99" i="16"/>
  <c r="P99" i="16"/>
  <c r="BI97" i="16"/>
  <c r="BH97" i="16"/>
  <c r="BG97" i="16"/>
  <c r="BF97" i="16"/>
  <c r="T97" i="16"/>
  <c r="R97" i="16"/>
  <c r="P97" i="16"/>
  <c r="BI95" i="16"/>
  <c r="BH95" i="16"/>
  <c r="BG95" i="16"/>
  <c r="BF95" i="16"/>
  <c r="T95" i="16"/>
  <c r="R95" i="16"/>
  <c r="P95" i="16"/>
  <c r="BI93" i="16"/>
  <c r="BH93" i="16"/>
  <c r="BG93" i="16"/>
  <c r="BF93" i="16"/>
  <c r="T93" i="16"/>
  <c r="R93" i="16"/>
  <c r="P93" i="16"/>
  <c r="BI91" i="16"/>
  <c r="BH91" i="16"/>
  <c r="BG91" i="16"/>
  <c r="BF91" i="16"/>
  <c r="T91" i="16"/>
  <c r="R91" i="16"/>
  <c r="P91" i="16"/>
  <c r="BI89" i="16"/>
  <c r="BH89" i="16"/>
  <c r="BG89" i="16"/>
  <c r="BF89" i="16"/>
  <c r="T89" i="16"/>
  <c r="R89" i="16"/>
  <c r="P89" i="16"/>
  <c r="BI87" i="16"/>
  <c r="BH87" i="16"/>
  <c r="BG87" i="16"/>
  <c r="BF87" i="16"/>
  <c r="T87" i="16"/>
  <c r="R87" i="16"/>
  <c r="P87" i="16"/>
  <c r="BI85" i="16"/>
  <c r="BH85" i="16"/>
  <c r="BG85" i="16"/>
  <c r="BF85" i="16"/>
  <c r="T85" i="16"/>
  <c r="R85" i="16"/>
  <c r="P85" i="16"/>
  <c r="J80" i="16"/>
  <c r="F79" i="16"/>
  <c r="F77" i="16"/>
  <c r="E75" i="16"/>
  <c r="J55" i="16"/>
  <c r="F54" i="16"/>
  <c r="F52" i="16"/>
  <c r="E50" i="16"/>
  <c r="J21" i="16"/>
  <c r="E21" i="16"/>
  <c r="J79" i="16"/>
  <c r="J20" i="16"/>
  <c r="J18" i="16"/>
  <c r="E18" i="16"/>
  <c r="F80" i="16" s="1"/>
  <c r="J17" i="16"/>
  <c r="J12" i="16"/>
  <c r="J52" i="16" s="1"/>
  <c r="E7" i="16"/>
  <c r="E73" i="16"/>
  <c r="J37" i="15"/>
  <c r="J36" i="15"/>
  <c r="AY70" i="1"/>
  <c r="J35" i="15"/>
  <c r="AX70" i="1" s="1"/>
  <c r="BI85" i="15"/>
  <c r="BH85" i="15"/>
  <c r="BG85" i="15"/>
  <c r="BF85" i="15"/>
  <c r="T85" i="15"/>
  <c r="R85" i="15"/>
  <c r="P85" i="15"/>
  <c r="BI82" i="15"/>
  <c r="BH82" i="15"/>
  <c r="BG82" i="15"/>
  <c r="BF82" i="15"/>
  <c r="T82" i="15"/>
  <c r="R82" i="15"/>
  <c r="P82" i="15"/>
  <c r="BI80" i="15"/>
  <c r="BH80" i="15"/>
  <c r="BG80" i="15"/>
  <c r="BF80" i="15"/>
  <c r="T80" i="15"/>
  <c r="R80" i="15"/>
  <c r="P80" i="15"/>
  <c r="J76" i="15"/>
  <c r="F75" i="15"/>
  <c r="F73" i="15"/>
  <c r="E71" i="15"/>
  <c r="J55" i="15"/>
  <c r="F54" i="15"/>
  <c r="F52" i="15"/>
  <c r="E50" i="15"/>
  <c r="J21" i="15"/>
  <c r="E21" i="15"/>
  <c r="J54" i="15" s="1"/>
  <c r="J20" i="15"/>
  <c r="J18" i="15"/>
  <c r="E18" i="15"/>
  <c r="F76" i="15" s="1"/>
  <c r="J17" i="15"/>
  <c r="J12" i="15"/>
  <c r="J52" i="15"/>
  <c r="E7" i="15"/>
  <c r="E69" i="15" s="1"/>
  <c r="J37" i="14"/>
  <c r="J36" i="14"/>
  <c r="AY69" i="1" s="1"/>
  <c r="J35" i="14"/>
  <c r="AX69" i="1"/>
  <c r="BI140" i="14"/>
  <c r="BH140" i="14"/>
  <c r="BG140" i="14"/>
  <c r="BF140" i="14"/>
  <c r="T140" i="14"/>
  <c r="R140" i="14"/>
  <c r="P140" i="14"/>
  <c r="BI138" i="14"/>
  <c r="BH138" i="14"/>
  <c r="BG138" i="14"/>
  <c r="BF138" i="14"/>
  <c r="T138" i="14"/>
  <c r="R138" i="14"/>
  <c r="P138" i="14"/>
  <c r="BI136" i="14"/>
  <c r="BH136" i="14"/>
  <c r="BG136" i="14"/>
  <c r="BF136" i="14"/>
  <c r="T136" i="14"/>
  <c r="R136" i="14"/>
  <c r="P136" i="14"/>
  <c r="BI134" i="14"/>
  <c r="BH134" i="14"/>
  <c r="BG134" i="14"/>
  <c r="BF134" i="14"/>
  <c r="T134" i="14"/>
  <c r="R134" i="14"/>
  <c r="P134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8" i="14"/>
  <c r="BH128" i="14"/>
  <c r="BG128" i="14"/>
  <c r="BF128" i="14"/>
  <c r="T128" i="14"/>
  <c r="R128" i="14"/>
  <c r="P128" i="14"/>
  <c r="BI126" i="14"/>
  <c r="BH126" i="14"/>
  <c r="BG126" i="14"/>
  <c r="BF126" i="14"/>
  <c r="T126" i="14"/>
  <c r="R126" i="14"/>
  <c r="P126" i="14"/>
  <c r="BI124" i="14"/>
  <c r="BH124" i="14"/>
  <c r="BG124" i="14"/>
  <c r="BF124" i="14"/>
  <c r="T124" i="14"/>
  <c r="R124" i="14"/>
  <c r="P124" i="14"/>
  <c r="BI121" i="14"/>
  <c r="BH121" i="14"/>
  <c r="BG121" i="14"/>
  <c r="BF121" i="14"/>
  <c r="T121" i="14"/>
  <c r="R121" i="14"/>
  <c r="P121" i="14"/>
  <c r="BI119" i="14"/>
  <c r="BH119" i="14"/>
  <c r="BG119" i="14"/>
  <c r="BF119" i="14"/>
  <c r="T119" i="14"/>
  <c r="R119" i="14"/>
  <c r="P119" i="14"/>
  <c r="BI117" i="14"/>
  <c r="BH117" i="14"/>
  <c r="BG117" i="14"/>
  <c r="BF117" i="14"/>
  <c r="T117" i="14"/>
  <c r="R117" i="14"/>
  <c r="P117" i="14"/>
  <c r="BI115" i="14"/>
  <c r="BH115" i="14"/>
  <c r="BG115" i="14"/>
  <c r="BF115" i="14"/>
  <c r="T115" i="14"/>
  <c r="R115" i="14"/>
  <c r="P115" i="14"/>
  <c r="BI113" i="14"/>
  <c r="BH113" i="14"/>
  <c r="BG113" i="14"/>
  <c r="BF113" i="14"/>
  <c r="T113" i="14"/>
  <c r="R113" i="14"/>
  <c r="P113" i="14"/>
  <c r="BI111" i="14"/>
  <c r="BH111" i="14"/>
  <c r="BG111" i="14"/>
  <c r="BF111" i="14"/>
  <c r="T111" i="14"/>
  <c r="R111" i="14"/>
  <c r="P111" i="14"/>
  <c r="BI109" i="14"/>
  <c r="BH109" i="14"/>
  <c r="BG109" i="14"/>
  <c r="BF109" i="14"/>
  <c r="T109" i="14"/>
  <c r="R109" i="14"/>
  <c r="P109" i="14"/>
  <c r="BI107" i="14"/>
  <c r="BH107" i="14"/>
  <c r="BG107" i="14"/>
  <c r="BF107" i="14"/>
  <c r="T107" i="14"/>
  <c r="R107" i="14"/>
  <c r="P107" i="14"/>
  <c r="BI105" i="14"/>
  <c r="BH105" i="14"/>
  <c r="BG105" i="14"/>
  <c r="BF105" i="14"/>
  <c r="T105" i="14"/>
  <c r="R105" i="14"/>
  <c r="P105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BI99" i="14"/>
  <c r="BH99" i="14"/>
  <c r="BG99" i="14"/>
  <c r="BF99" i="14"/>
  <c r="T99" i="14"/>
  <c r="R99" i="14"/>
  <c r="P99" i="14"/>
  <c r="BI97" i="14"/>
  <c r="BH97" i="14"/>
  <c r="BG97" i="14"/>
  <c r="BF97" i="14"/>
  <c r="T97" i="14"/>
  <c r="R97" i="14"/>
  <c r="P97" i="14"/>
  <c r="BI95" i="14"/>
  <c r="BH95" i="14"/>
  <c r="BG95" i="14"/>
  <c r="BF95" i="14"/>
  <c r="T95" i="14"/>
  <c r="R95" i="14"/>
  <c r="P95" i="14"/>
  <c r="BI93" i="14"/>
  <c r="BH93" i="14"/>
  <c r="BG93" i="14"/>
  <c r="BF93" i="14"/>
  <c r="T93" i="14"/>
  <c r="R93" i="14"/>
  <c r="P93" i="14"/>
  <c r="BI91" i="14"/>
  <c r="BH91" i="14"/>
  <c r="BG91" i="14"/>
  <c r="BF91" i="14"/>
  <c r="T91" i="14"/>
  <c r="R91" i="14"/>
  <c r="P91" i="14"/>
  <c r="BI89" i="14"/>
  <c r="BH89" i="14"/>
  <c r="BG89" i="14"/>
  <c r="BF89" i="14"/>
  <c r="T89" i="14"/>
  <c r="R89" i="14"/>
  <c r="P89" i="14"/>
  <c r="BI87" i="14"/>
  <c r="BH87" i="14"/>
  <c r="BG87" i="14"/>
  <c r="BF87" i="14"/>
  <c r="T87" i="14"/>
  <c r="R87" i="14"/>
  <c r="P87" i="14"/>
  <c r="BI85" i="14"/>
  <c r="BH85" i="14"/>
  <c r="BG85" i="14"/>
  <c r="BF85" i="14"/>
  <c r="T85" i="14"/>
  <c r="R85" i="14"/>
  <c r="P85" i="14"/>
  <c r="BI83" i="14"/>
  <c r="BH83" i="14"/>
  <c r="BG83" i="14"/>
  <c r="BF83" i="14"/>
  <c r="T83" i="14"/>
  <c r="R83" i="14"/>
  <c r="P83" i="14"/>
  <c r="J78" i="14"/>
  <c r="F77" i="14"/>
  <c r="F75" i="14"/>
  <c r="E73" i="14"/>
  <c r="J55" i="14"/>
  <c r="F54" i="14"/>
  <c r="F52" i="14"/>
  <c r="E50" i="14"/>
  <c r="J21" i="14"/>
  <c r="E21" i="14"/>
  <c r="J77" i="14" s="1"/>
  <c r="J20" i="14"/>
  <c r="J18" i="14"/>
  <c r="E18" i="14"/>
  <c r="F78" i="14" s="1"/>
  <c r="J17" i="14"/>
  <c r="J12" i="14"/>
  <c r="J52" i="14"/>
  <c r="E7" i="14"/>
  <c r="E48" i="14" s="1"/>
  <c r="J39" i="13"/>
  <c r="J38" i="13"/>
  <c r="AY68" i="1" s="1"/>
  <c r="J37" i="13"/>
  <c r="AX68" i="1"/>
  <c r="BI152" i="13"/>
  <c r="BH152" i="13"/>
  <c r="BG152" i="13"/>
  <c r="BF152" i="13"/>
  <c r="T152" i="13"/>
  <c r="R152" i="13"/>
  <c r="P152" i="13"/>
  <c r="BI150" i="13"/>
  <c r="BH150" i="13"/>
  <c r="BG150" i="13"/>
  <c r="BF150" i="13"/>
  <c r="T150" i="13"/>
  <c r="R150" i="13"/>
  <c r="P150" i="13"/>
  <c r="BI148" i="13"/>
  <c r="BH148" i="13"/>
  <c r="BG148" i="13"/>
  <c r="BF148" i="13"/>
  <c r="T148" i="13"/>
  <c r="R148" i="13"/>
  <c r="P148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4" i="13"/>
  <c r="BH134" i="13"/>
  <c r="BG134" i="13"/>
  <c r="BF134" i="13"/>
  <c r="T134" i="13"/>
  <c r="R134" i="13"/>
  <c r="P134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R130" i="13"/>
  <c r="P130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BI123" i="13"/>
  <c r="BH123" i="13"/>
  <c r="BG123" i="13"/>
  <c r="BF123" i="13"/>
  <c r="T123" i="13"/>
  <c r="R123" i="13"/>
  <c r="P123" i="13"/>
  <c r="BI121" i="13"/>
  <c r="BH121" i="13"/>
  <c r="BG121" i="13"/>
  <c r="BF121" i="13"/>
  <c r="T121" i="13"/>
  <c r="R121" i="13"/>
  <c r="P121" i="13"/>
  <c r="BI119" i="13"/>
  <c r="BH119" i="13"/>
  <c r="BG119" i="13"/>
  <c r="BF119" i="13"/>
  <c r="T119" i="13"/>
  <c r="R119" i="13"/>
  <c r="P119" i="13"/>
  <c r="BI117" i="13"/>
  <c r="BH117" i="13"/>
  <c r="BG117" i="13"/>
  <c r="BF117" i="13"/>
  <c r="T117" i="13"/>
  <c r="R117" i="13"/>
  <c r="P117" i="13"/>
  <c r="BI115" i="13"/>
  <c r="BH115" i="13"/>
  <c r="BG115" i="13"/>
  <c r="BF115" i="13"/>
  <c r="T115" i="13"/>
  <c r="R115" i="13"/>
  <c r="P115" i="13"/>
  <c r="BI113" i="13"/>
  <c r="BH113" i="13"/>
  <c r="BG113" i="13"/>
  <c r="BF113" i="13"/>
  <c r="T113" i="13"/>
  <c r="R113" i="13"/>
  <c r="P113" i="13"/>
  <c r="BI111" i="13"/>
  <c r="BH111" i="13"/>
  <c r="BG111" i="13"/>
  <c r="BF111" i="13"/>
  <c r="T111" i="13"/>
  <c r="R111" i="13"/>
  <c r="P111" i="13"/>
  <c r="BI109" i="13"/>
  <c r="BH109" i="13"/>
  <c r="BG109" i="13"/>
  <c r="BF109" i="13"/>
  <c r="T109" i="13"/>
  <c r="R109" i="13"/>
  <c r="P109" i="13"/>
  <c r="BI107" i="13"/>
  <c r="BH107" i="13"/>
  <c r="BG107" i="13"/>
  <c r="BF107" i="13"/>
  <c r="T107" i="13"/>
  <c r="R107" i="13"/>
  <c r="P107" i="13"/>
  <c r="BI105" i="13"/>
  <c r="BH105" i="13"/>
  <c r="BG105" i="13"/>
  <c r="BF105" i="13"/>
  <c r="T105" i="13"/>
  <c r="R105" i="13"/>
  <c r="P105" i="13"/>
  <c r="BI103" i="13"/>
  <c r="BH103" i="13"/>
  <c r="BG103" i="13"/>
  <c r="BF103" i="13"/>
  <c r="T103" i="13"/>
  <c r="R103" i="13"/>
  <c r="P103" i="13"/>
  <c r="BI101" i="13"/>
  <c r="BH101" i="13"/>
  <c r="BG101" i="13"/>
  <c r="BF101" i="13"/>
  <c r="T101" i="13"/>
  <c r="R101" i="13"/>
  <c r="P101" i="13"/>
  <c r="BI99" i="13"/>
  <c r="BH99" i="13"/>
  <c r="BG99" i="13"/>
  <c r="BF99" i="13"/>
  <c r="T99" i="13"/>
  <c r="R99" i="13"/>
  <c r="P99" i="13"/>
  <c r="BI97" i="13"/>
  <c r="BH97" i="13"/>
  <c r="BG97" i="13"/>
  <c r="BF97" i="13"/>
  <c r="T97" i="13"/>
  <c r="R97" i="13"/>
  <c r="P97" i="13"/>
  <c r="BI95" i="13"/>
  <c r="BH95" i="13"/>
  <c r="BG95" i="13"/>
  <c r="BF95" i="13"/>
  <c r="T95" i="13"/>
  <c r="R95" i="13"/>
  <c r="P95" i="13"/>
  <c r="BI93" i="13"/>
  <c r="BH93" i="13"/>
  <c r="BG93" i="13"/>
  <c r="BF93" i="13"/>
  <c r="T93" i="13"/>
  <c r="R93" i="13"/>
  <c r="P93" i="13"/>
  <c r="J87" i="13"/>
  <c r="F86" i="13"/>
  <c r="F84" i="13"/>
  <c r="E82" i="13"/>
  <c r="J59" i="13"/>
  <c r="F58" i="13"/>
  <c r="F56" i="13"/>
  <c r="E54" i="13"/>
  <c r="J23" i="13"/>
  <c r="E23" i="13"/>
  <c r="J58" i="13" s="1"/>
  <c r="J22" i="13"/>
  <c r="J20" i="13"/>
  <c r="E20" i="13"/>
  <c r="F59" i="13" s="1"/>
  <c r="J19" i="13"/>
  <c r="J14" i="13"/>
  <c r="J84" i="13"/>
  <c r="E7" i="13"/>
  <c r="E78" i="13" s="1"/>
  <c r="J39" i="12"/>
  <c r="J38" i="12"/>
  <c r="AY67" i="1" s="1"/>
  <c r="J37" i="12"/>
  <c r="AX67" i="1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29" i="12"/>
  <c r="BH129" i="12"/>
  <c r="BG129" i="12"/>
  <c r="BF129" i="12"/>
  <c r="T129" i="12"/>
  <c r="R129" i="12"/>
  <c r="P129" i="12"/>
  <c r="BI127" i="12"/>
  <c r="BH127" i="12"/>
  <c r="BG127" i="12"/>
  <c r="BF127" i="12"/>
  <c r="T127" i="12"/>
  <c r="R127" i="12"/>
  <c r="P127" i="12"/>
  <c r="BI125" i="12"/>
  <c r="BH125" i="12"/>
  <c r="BG125" i="12"/>
  <c r="BF125" i="12"/>
  <c r="T125" i="12"/>
  <c r="R125" i="12"/>
  <c r="P125" i="12"/>
  <c r="BI123" i="12"/>
  <c r="BH123" i="12"/>
  <c r="BG123" i="12"/>
  <c r="BF123" i="12"/>
  <c r="T123" i="12"/>
  <c r="R123" i="12"/>
  <c r="P123" i="12"/>
  <c r="BI121" i="12"/>
  <c r="BH121" i="12"/>
  <c r="BG121" i="12"/>
  <c r="BF121" i="12"/>
  <c r="T121" i="12"/>
  <c r="R121" i="12"/>
  <c r="P121" i="12"/>
  <c r="BI119" i="12"/>
  <c r="BH119" i="12"/>
  <c r="BG119" i="12"/>
  <c r="BF119" i="12"/>
  <c r="T119" i="12"/>
  <c r="R119" i="12"/>
  <c r="P119" i="12"/>
  <c r="BI117" i="12"/>
  <c r="BH117" i="12"/>
  <c r="BG117" i="12"/>
  <c r="BF117" i="12"/>
  <c r="T117" i="12"/>
  <c r="R117" i="12"/>
  <c r="P117" i="12"/>
  <c r="BI115" i="12"/>
  <c r="BH115" i="12"/>
  <c r="BG115" i="12"/>
  <c r="BF115" i="12"/>
  <c r="T115" i="12"/>
  <c r="R115" i="12"/>
  <c r="P115" i="12"/>
  <c r="BI113" i="12"/>
  <c r="BH113" i="12"/>
  <c r="BG113" i="12"/>
  <c r="BF113" i="12"/>
  <c r="T113" i="12"/>
  <c r="R113" i="12"/>
  <c r="P113" i="12"/>
  <c r="BI111" i="12"/>
  <c r="BH111" i="12"/>
  <c r="BG111" i="12"/>
  <c r="BF111" i="12"/>
  <c r="T111" i="12"/>
  <c r="R111" i="12"/>
  <c r="P111" i="12"/>
  <c r="BI109" i="12"/>
  <c r="BH109" i="12"/>
  <c r="BG109" i="12"/>
  <c r="BF109" i="12"/>
  <c r="T109" i="12"/>
  <c r="R109" i="12"/>
  <c r="P109" i="12"/>
  <c r="BI107" i="12"/>
  <c r="BH107" i="12"/>
  <c r="BG107" i="12"/>
  <c r="BF107" i="12"/>
  <c r="T107" i="12"/>
  <c r="R107" i="12"/>
  <c r="P107" i="12"/>
  <c r="BI105" i="12"/>
  <c r="BH105" i="12"/>
  <c r="BG105" i="12"/>
  <c r="BF105" i="12"/>
  <c r="T105" i="12"/>
  <c r="R105" i="12"/>
  <c r="P105" i="12"/>
  <c r="BI103" i="12"/>
  <c r="BH103" i="12"/>
  <c r="BG103" i="12"/>
  <c r="BF103" i="12"/>
  <c r="T103" i="12"/>
  <c r="R103" i="12"/>
  <c r="P103" i="12"/>
  <c r="BI101" i="12"/>
  <c r="BH101" i="12"/>
  <c r="BG101" i="12"/>
  <c r="BF101" i="12"/>
  <c r="T101" i="12"/>
  <c r="R101" i="12"/>
  <c r="P101" i="12"/>
  <c r="BI99" i="12"/>
  <c r="BH99" i="12"/>
  <c r="BG99" i="12"/>
  <c r="BF99" i="12"/>
  <c r="T99" i="12"/>
  <c r="R99" i="12"/>
  <c r="P99" i="12"/>
  <c r="BI97" i="12"/>
  <c r="BH97" i="12"/>
  <c r="BG97" i="12"/>
  <c r="BF97" i="12"/>
  <c r="T97" i="12"/>
  <c r="R97" i="12"/>
  <c r="P97" i="12"/>
  <c r="BI95" i="12"/>
  <c r="BH95" i="12"/>
  <c r="BG95" i="12"/>
  <c r="BF95" i="12"/>
  <c r="T95" i="12"/>
  <c r="R95" i="12"/>
  <c r="P95" i="12"/>
  <c r="BI93" i="12"/>
  <c r="BH93" i="12"/>
  <c r="BG93" i="12"/>
  <c r="BF93" i="12"/>
  <c r="T93" i="12"/>
  <c r="R93" i="12"/>
  <c r="P93" i="12"/>
  <c r="J87" i="12"/>
  <c r="F86" i="12"/>
  <c r="F84" i="12"/>
  <c r="E82" i="12"/>
  <c r="J59" i="12"/>
  <c r="F58" i="12"/>
  <c r="F56" i="12"/>
  <c r="E54" i="12"/>
  <c r="J23" i="12"/>
  <c r="E23" i="12"/>
  <c r="J58" i="12"/>
  <c r="J22" i="12"/>
  <c r="J20" i="12"/>
  <c r="E20" i="12"/>
  <c r="F87" i="12" s="1"/>
  <c r="J19" i="12"/>
  <c r="J14" i="12"/>
  <c r="J56" i="12" s="1"/>
  <c r="E7" i="12"/>
  <c r="E78" i="12"/>
  <c r="J39" i="11"/>
  <c r="J38" i="11"/>
  <c r="AY66" i="1"/>
  <c r="J37" i="11"/>
  <c r="AX66" i="1"/>
  <c r="BI124" i="11"/>
  <c r="BH124" i="11"/>
  <c r="BG124" i="11"/>
  <c r="BF124" i="11"/>
  <c r="T124" i="11"/>
  <c r="R124" i="11"/>
  <c r="P124" i="11"/>
  <c r="BI122" i="11"/>
  <c r="BH122" i="11"/>
  <c r="BG122" i="11"/>
  <c r="BF122" i="11"/>
  <c r="T122" i="11"/>
  <c r="R122" i="11"/>
  <c r="P122" i="11"/>
  <c r="BI120" i="11"/>
  <c r="BH120" i="11"/>
  <c r="BG120" i="11"/>
  <c r="BF120" i="11"/>
  <c r="T120" i="11"/>
  <c r="R120" i="11"/>
  <c r="P120" i="11"/>
  <c r="BI117" i="11"/>
  <c r="BH117" i="11"/>
  <c r="BG117" i="11"/>
  <c r="BF117" i="11"/>
  <c r="T117" i="11"/>
  <c r="R117" i="11"/>
  <c r="P117" i="1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11" i="11"/>
  <c r="BH111" i="11"/>
  <c r="BG111" i="11"/>
  <c r="BF111" i="11"/>
  <c r="T111" i="11"/>
  <c r="R111" i="11"/>
  <c r="P111" i="11"/>
  <c r="BI109" i="11"/>
  <c r="BH109" i="11"/>
  <c r="BG109" i="11"/>
  <c r="BF109" i="11"/>
  <c r="T109" i="11"/>
  <c r="R109" i="11"/>
  <c r="P109" i="11"/>
  <c r="BI107" i="11"/>
  <c r="BH107" i="11"/>
  <c r="BG107" i="11"/>
  <c r="BF107" i="11"/>
  <c r="T107" i="11"/>
  <c r="R107" i="11"/>
  <c r="P107" i="11"/>
  <c r="BI105" i="11"/>
  <c r="BH105" i="11"/>
  <c r="BG105" i="11"/>
  <c r="BF105" i="11"/>
  <c r="T105" i="11"/>
  <c r="R105" i="11"/>
  <c r="P105" i="11"/>
  <c r="BI102" i="11"/>
  <c r="BH102" i="11"/>
  <c r="BG102" i="11"/>
  <c r="BF102" i="11"/>
  <c r="T102" i="11"/>
  <c r="R102" i="11"/>
  <c r="P102" i="11"/>
  <c r="BI100" i="11"/>
  <c r="BH100" i="11"/>
  <c r="BG100" i="11"/>
  <c r="BF100" i="11"/>
  <c r="T100" i="11"/>
  <c r="R100" i="11"/>
  <c r="P100" i="11"/>
  <c r="BI97" i="11"/>
  <c r="BH97" i="11"/>
  <c r="BG97" i="11"/>
  <c r="BF97" i="11"/>
  <c r="T97" i="11"/>
  <c r="R97" i="11"/>
  <c r="P97" i="11"/>
  <c r="BI95" i="11"/>
  <c r="BH95" i="11"/>
  <c r="BG95" i="11"/>
  <c r="BF95" i="11"/>
  <c r="T95" i="11"/>
  <c r="R95" i="11"/>
  <c r="P95" i="11"/>
  <c r="BI93" i="11"/>
  <c r="BH93" i="11"/>
  <c r="BG93" i="11"/>
  <c r="BF93" i="11"/>
  <c r="T93" i="11"/>
  <c r="R93" i="11"/>
  <c r="P93" i="11"/>
  <c r="J87" i="11"/>
  <c r="F86" i="11"/>
  <c r="F84" i="11"/>
  <c r="E82" i="11"/>
  <c r="J59" i="11"/>
  <c r="F58" i="11"/>
  <c r="F56" i="11"/>
  <c r="E54" i="11"/>
  <c r="J23" i="11"/>
  <c r="E23" i="11"/>
  <c r="J86" i="11"/>
  <c r="J22" i="11"/>
  <c r="J20" i="11"/>
  <c r="E20" i="11"/>
  <c r="F59" i="11"/>
  <c r="J19" i="11"/>
  <c r="J14" i="11"/>
  <c r="J84" i="11" s="1"/>
  <c r="E7" i="11"/>
  <c r="E50" i="11" s="1"/>
  <c r="J39" i="10"/>
  <c r="J38" i="10"/>
  <c r="AY65" i="1"/>
  <c r="J37" i="10"/>
  <c r="AX65" i="1"/>
  <c r="BI114" i="10"/>
  <c r="BH114" i="10"/>
  <c r="BG114" i="10"/>
  <c r="BF114" i="10"/>
  <c r="T114" i="10"/>
  <c r="R114" i="10"/>
  <c r="P114" i="10"/>
  <c r="BI112" i="10"/>
  <c r="BH112" i="10"/>
  <c r="BG112" i="10"/>
  <c r="BF112" i="10"/>
  <c r="T112" i="10"/>
  <c r="R112" i="10"/>
  <c r="P112" i="10"/>
  <c r="BI110" i="10"/>
  <c r="BH110" i="10"/>
  <c r="BG110" i="10"/>
  <c r="BF110" i="10"/>
  <c r="T110" i="10"/>
  <c r="R110" i="10"/>
  <c r="P110" i="10"/>
  <c r="BI107" i="10"/>
  <c r="BH107" i="10"/>
  <c r="BG107" i="10"/>
  <c r="BF107" i="10"/>
  <c r="T107" i="10"/>
  <c r="R107" i="10"/>
  <c r="P107" i="10"/>
  <c r="BI105" i="10"/>
  <c r="BH105" i="10"/>
  <c r="BG105" i="10"/>
  <c r="BF105" i="10"/>
  <c r="T105" i="10"/>
  <c r="R105" i="10"/>
  <c r="P105" i="10"/>
  <c r="BI103" i="10"/>
  <c r="BH103" i="10"/>
  <c r="BG103" i="10"/>
  <c r="BF103" i="10"/>
  <c r="T103" i="10"/>
  <c r="R103" i="10"/>
  <c r="P103" i="10"/>
  <c r="BI101" i="10"/>
  <c r="BH101" i="10"/>
  <c r="BG101" i="10"/>
  <c r="BF101" i="10"/>
  <c r="T101" i="10"/>
  <c r="R101" i="10"/>
  <c r="P101" i="10"/>
  <c r="BI99" i="10"/>
  <c r="BH99" i="10"/>
  <c r="BG99" i="10"/>
  <c r="BF99" i="10"/>
  <c r="T99" i="10"/>
  <c r="R99" i="10"/>
  <c r="P99" i="10"/>
  <c r="BI96" i="10"/>
  <c r="BH96" i="10"/>
  <c r="BG96" i="10"/>
  <c r="BF96" i="10"/>
  <c r="T96" i="10"/>
  <c r="T95" i="10"/>
  <c r="R96" i="10"/>
  <c r="R95" i="10" s="1"/>
  <c r="P96" i="10"/>
  <c r="P95" i="10"/>
  <c r="BI93" i="10"/>
  <c r="BH93" i="10"/>
  <c r="BG93" i="10"/>
  <c r="BF93" i="10"/>
  <c r="T93" i="10"/>
  <c r="T92" i="10"/>
  <c r="R93" i="10"/>
  <c r="R92" i="10"/>
  <c r="P93" i="10"/>
  <c r="P92" i="10" s="1"/>
  <c r="J87" i="10"/>
  <c r="F86" i="10"/>
  <c r="F84" i="10"/>
  <c r="E82" i="10"/>
  <c r="J59" i="10"/>
  <c r="F58" i="10"/>
  <c r="F56" i="10"/>
  <c r="E54" i="10"/>
  <c r="J23" i="10"/>
  <c r="E23" i="10"/>
  <c r="J58" i="10" s="1"/>
  <c r="J22" i="10"/>
  <c r="J20" i="10"/>
  <c r="E20" i="10"/>
  <c r="F59" i="10" s="1"/>
  <c r="J19" i="10"/>
  <c r="J14" i="10"/>
  <c r="J84" i="10"/>
  <c r="E7" i="10"/>
  <c r="E50" i="10"/>
  <c r="J39" i="9"/>
  <c r="J38" i="9"/>
  <c r="AY64" i="1" s="1"/>
  <c r="J37" i="9"/>
  <c r="AX64" i="1" s="1"/>
  <c r="BI124" i="9"/>
  <c r="BH124" i="9"/>
  <c r="BG124" i="9"/>
  <c r="BF124" i="9"/>
  <c r="T124" i="9"/>
  <c r="R124" i="9"/>
  <c r="P124" i="9"/>
  <c r="BI122" i="9"/>
  <c r="BH122" i="9"/>
  <c r="BG122" i="9"/>
  <c r="BF122" i="9"/>
  <c r="T122" i="9"/>
  <c r="R122" i="9"/>
  <c r="P122" i="9"/>
  <c r="BI120" i="9"/>
  <c r="BH120" i="9"/>
  <c r="BG120" i="9"/>
  <c r="BF120" i="9"/>
  <c r="T120" i="9"/>
  <c r="R120" i="9"/>
  <c r="P120" i="9"/>
  <c r="BI117" i="9"/>
  <c r="BH117" i="9"/>
  <c r="BG117" i="9"/>
  <c r="BF117" i="9"/>
  <c r="T117" i="9"/>
  <c r="R117" i="9"/>
  <c r="P117" i="9"/>
  <c r="BI115" i="9"/>
  <c r="BH115" i="9"/>
  <c r="BG115" i="9"/>
  <c r="BF115" i="9"/>
  <c r="T115" i="9"/>
  <c r="R115" i="9"/>
  <c r="P115" i="9"/>
  <c r="BI113" i="9"/>
  <c r="BH113" i="9"/>
  <c r="BG113" i="9"/>
  <c r="BF113" i="9"/>
  <c r="T113" i="9"/>
  <c r="R113" i="9"/>
  <c r="P113" i="9"/>
  <c r="BI110" i="9"/>
  <c r="BH110" i="9"/>
  <c r="BG110" i="9"/>
  <c r="BF110" i="9"/>
  <c r="T110" i="9"/>
  <c r="T109" i="9"/>
  <c r="R110" i="9"/>
  <c r="R109" i="9" s="1"/>
  <c r="P110" i="9"/>
  <c r="P109" i="9"/>
  <c r="BI107" i="9"/>
  <c r="BH107" i="9"/>
  <c r="BG107" i="9"/>
  <c r="BF107" i="9"/>
  <c r="T107" i="9"/>
  <c r="R107" i="9"/>
  <c r="P107" i="9"/>
  <c r="BI105" i="9"/>
  <c r="BH105" i="9"/>
  <c r="BG105" i="9"/>
  <c r="BF105" i="9"/>
  <c r="T105" i="9"/>
  <c r="R105" i="9"/>
  <c r="P105" i="9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6" i="9"/>
  <c r="BH96" i="9"/>
  <c r="BG96" i="9"/>
  <c r="BF96" i="9"/>
  <c r="T96" i="9"/>
  <c r="R96" i="9"/>
  <c r="P96" i="9"/>
  <c r="BI94" i="9"/>
  <c r="BH94" i="9"/>
  <c r="BG94" i="9"/>
  <c r="BF94" i="9"/>
  <c r="T94" i="9"/>
  <c r="R94" i="9"/>
  <c r="P94" i="9"/>
  <c r="J88" i="9"/>
  <c r="F87" i="9"/>
  <c r="F85" i="9"/>
  <c r="E83" i="9"/>
  <c r="J59" i="9"/>
  <c r="F58" i="9"/>
  <c r="F56" i="9"/>
  <c r="E54" i="9"/>
  <c r="J23" i="9"/>
  <c r="E23" i="9"/>
  <c r="J87" i="9"/>
  <c r="J22" i="9"/>
  <c r="J20" i="9"/>
  <c r="E20" i="9"/>
  <c r="F88" i="9" s="1"/>
  <c r="J19" i="9"/>
  <c r="J14" i="9"/>
  <c r="J85" i="9" s="1"/>
  <c r="E7" i="9"/>
  <c r="E79" i="9"/>
  <c r="J39" i="8"/>
  <c r="J38" i="8"/>
  <c r="AY63" i="1"/>
  <c r="J37" i="8"/>
  <c r="AX63" i="1" s="1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7" i="8"/>
  <c r="BH97" i="8"/>
  <c r="BG97" i="8"/>
  <c r="BF97" i="8"/>
  <c r="T97" i="8"/>
  <c r="R97" i="8"/>
  <c r="P97" i="8"/>
  <c r="BI95" i="8"/>
  <c r="BH95" i="8"/>
  <c r="BG95" i="8"/>
  <c r="BF95" i="8"/>
  <c r="T95" i="8"/>
  <c r="R95" i="8"/>
  <c r="P95" i="8"/>
  <c r="BI92" i="8"/>
  <c r="BH92" i="8"/>
  <c r="BG92" i="8"/>
  <c r="BF92" i="8"/>
  <c r="T92" i="8"/>
  <c r="T91" i="8" s="1"/>
  <c r="R92" i="8"/>
  <c r="R91" i="8" s="1"/>
  <c r="P92" i="8"/>
  <c r="P91" i="8" s="1"/>
  <c r="J86" i="8"/>
  <c r="F85" i="8"/>
  <c r="F83" i="8"/>
  <c r="E81" i="8"/>
  <c r="J59" i="8"/>
  <c r="F58" i="8"/>
  <c r="F56" i="8"/>
  <c r="E54" i="8"/>
  <c r="J23" i="8"/>
  <c r="E23" i="8"/>
  <c r="J58" i="8" s="1"/>
  <c r="J22" i="8"/>
  <c r="J20" i="8"/>
  <c r="E20" i="8"/>
  <c r="F86" i="8"/>
  <c r="J19" i="8"/>
  <c r="J14" i="8"/>
  <c r="J83" i="8" s="1"/>
  <c r="E7" i="8"/>
  <c r="E77" i="8" s="1"/>
  <c r="J39" i="7"/>
  <c r="J38" i="7"/>
  <c r="AY62" i="1" s="1"/>
  <c r="J37" i="7"/>
  <c r="AX62" i="1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T133" i="7"/>
  <c r="R134" i="7"/>
  <c r="R133" i="7" s="1"/>
  <c r="P134" i="7"/>
  <c r="P133" i="7" s="1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8" i="7"/>
  <c r="BH98" i="7"/>
  <c r="BG98" i="7"/>
  <c r="BF98" i="7"/>
  <c r="T98" i="7"/>
  <c r="R98" i="7"/>
  <c r="P98" i="7"/>
  <c r="J92" i="7"/>
  <c r="F91" i="7"/>
  <c r="F89" i="7"/>
  <c r="E87" i="7"/>
  <c r="J59" i="7"/>
  <c r="F58" i="7"/>
  <c r="F56" i="7"/>
  <c r="E54" i="7"/>
  <c r="J23" i="7"/>
  <c r="E23" i="7"/>
  <c r="J91" i="7" s="1"/>
  <c r="J22" i="7"/>
  <c r="J20" i="7"/>
  <c r="E20" i="7"/>
  <c r="F92" i="7"/>
  <c r="J19" i="7"/>
  <c r="J14" i="7"/>
  <c r="J56" i="7" s="1"/>
  <c r="E7" i="7"/>
  <c r="E83" i="7" s="1"/>
  <c r="J93" i="6"/>
  <c r="J65" i="6" s="1"/>
  <c r="T92" i="6"/>
  <c r="R92" i="6"/>
  <c r="P92" i="6"/>
  <c r="BK92" i="6"/>
  <c r="J92" i="6" s="1"/>
  <c r="J64" i="6" s="1"/>
  <c r="J39" i="6"/>
  <c r="J38" i="6"/>
  <c r="AY60" i="1" s="1"/>
  <c r="J37" i="6"/>
  <c r="AX60" i="1" s="1"/>
  <c r="BI136" i="6"/>
  <c r="BH136" i="6"/>
  <c r="BG136" i="6"/>
  <c r="BF136" i="6"/>
  <c r="T136" i="6"/>
  <c r="T135" i="6" s="1"/>
  <c r="T134" i="6" s="1"/>
  <c r="R136" i="6"/>
  <c r="R135" i="6"/>
  <c r="R134" i="6" s="1"/>
  <c r="P136" i="6"/>
  <c r="P135" i="6" s="1"/>
  <c r="P134" i="6" s="1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J88" i="6"/>
  <c r="J87" i="6"/>
  <c r="F87" i="6"/>
  <c r="F85" i="6"/>
  <c r="E83" i="6"/>
  <c r="J59" i="6"/>
  <c r="J58" i="6"/>
  <c r="F58" i="6"/>
  <c r="F56" i="6"/>
  <c r="E54" i="6"/>
  <c r="J20" i="6"/>
  <c r="E20" i="6"/>
  <c r="F88" i="6" s="1"/>
  <c r="J19" i="6"/>
  <c r="J14" i="6"/>
  <c r="J56" i="6" s="1"/>
  <c r="E7" i="6"/>
  <c r="E50" i="6" s="1"/>
  <c r="J39" i="5"/>
  <c r="J38" i="5"/>
  <c r="AY59" i="1" s="1"/>
  <c r="J37" i="5"/>
  <c r="AX59" i="1" s="1"/>
  <c r="BI136" i="5"/>
  <c r="BH136" i="5"/>
  <c r="BG136" i="5"/>
  <c r="BF136" i="5"/>
  <c r="T136" i="5"/>
  <c r="T135" i="5"/>
  <c r="R136" i="5"/>
  <c r="R135" i="5"/>
  <c r="P136" i="5"/>
  <c r="P135" i="5" s="1"/>
  <c r="BI133" i="5"/>
  <c r="BH133" i="5"/>
  <c r="BG133" i="5"/>
  <c r="BF133" i="5"/>
  <c r="T133" i="5"/>
  <c r="T132" i="5"/>
  <c r="T131" i="5" s="1"/>
  <c r="R133" i="5"/>
  <c r="R132" i="5" s="1"/>
  <c r="R131" i="5" s="1"/>
  <c r="P133" i="5"/>
  <c r="P132" i="5" s="1"/>
  <c r="P131" i="5" s="1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R111" i="5"/>
  <c r="P111" i="5"/>
  <c r="BI109" i="5"/>
  <c r="BH109" i="5"/>
  <c r="BG109" i="5"/>
  <c r="BF109" i="5"/>
  <c r="T109" i="5"/>
  <c r="R109" i="5"/>
  <c r="P109" i="5"/>
  <c r="BI106" i="5"/>
  <c r="BH106" i="5"/>
  <c r="BG106" i="5"/>
  <c r="BF106" i="5"/>
  <c r="T106" i="5"/>
  <c r="R106" i="5"/>
  <c r="P106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5" i="5"/>
  <c r="BH95" i="5"/>
  <c r="BG95" i="5"/>
  <c r="BF95" i="5"/>
  <c r="T95" i="5"/>
  <c r="T94" i="5" s="1"/>
  <c r="T93" i="5" s="1"/>
  <c r="R95" i="5"/>
  <c r="R94" i="5" s="1"/>
  <c r="R93" i="5" s="1"/>
  <c r="P95" i="5"/>
  <c r="P94" i="5"/>
  <c r="P93" i="5" s="1"/>
  <c r="J89" i="5"/>
  <c r="F88" i="5"/>
  <c r="F86" i="5"/>
  <c r="E84" i="5"/>
  <c r="J59" i="5"/>
  <c r="F58" i="5"/>
  <c r="F56" i="5"/>
  <c r="E54" i="5"/>
  <c r="J23" i="5"/>
  <c r="E23" i="5"/>
  <c r="J88" i="5" s="1"/>
  <c r="J22" i="5"/>
  <c r="J20" i="5"/>
  <c r="E20" i="5"/>
  <c r="F89" i="5" s="1"/>
  <c r="J19" i="5"/>
  <c r="J14" i="5"/>
  <c r="J56" i="5"/>
  <c r="E7" i="5"/>
  <c r="E80" i="5" s="1"/>
  <c r="J37" i="4"/>
  <c r="J36" i="4"/>
  <c r="AY58" i="1"/>
  <c r="J35" i="4"/>
  <c r="AX58" i="1"/>
  <c r="BI143" i="4"/>
  <c r="BH143" i="4"/>
  <c r="BG143" i="4"/>
  <c r="BF143" i="4"/>
  <c r="T143" i="4"/>
  <c r="T142" i="4" s="1"/>
  <c r="T141" i="4" s="1"/>
  <c r="R143" i="4"/>
  <c r="R142" i="4" s="1"/>
  <c r="R141" i="4" s="1"/>
  <c r="P143" i="4"/>
  <c r="P142" i="4"/>
  <c r="P141" i="4" s="1"/>
  <c r="BI138" i="4"/>
  <c r="BH138" i="4"/>
  <c r="BG138" i="4"/>
  <c r="BF138" i="4"/>
  <c r="T138" i="4"/>
  <c r="T137" i="4" s="1"/>
  <c r="R138" i="4"/>
  <c r="R137" i="4" s="1"/>
  <c r="P138" i="4"/>
  <c r="P137" i="4" s="1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J83" i="4"/>
  <c r="F82" i="4"/>
  <c r="F80" i="4"/>
  <c r="E78" i="4"/>
  <c r="J55" i="4"/>
  <c r="F54" i="4"/>
  <c r="F52" i="4"/>
  <c r="E50" i="4"/>
  <c r="J21" i="4"/>
  <c r="E21" i="4"/>
  <c r="J54" i="4"/>
  <c r="J20" i="4"/>
  <c r="J18" i="4"/>
  <c r="E18" i="4"/>
  <c r="F83" i="4" s="1"/>
  <c r="J17" i="4"/>
  <c r="J12" i="4"/>
  <c r="J80" i="4" s="1"/>
  <c r="E7" i="4"/>
  <c r="E76" i="4"/>
  <c r="J37" i="3"/>
  <c r="J36" i="3"/>
  <c r="AY56" i="1"/>
  <c r="J35" i="3"/>
  <c r="AX56" i="1"/>
  <c r="BI297" i="3"/>
  <c r="BH297" i="3"/>
  <c r="BG297" i="3"/>
  <c r="BF297" i="3"/>
  <c r="T297" i="3"/>
  <c r="R297" i="3"/>
  <c r="P297" i="3"/>
  <c r="BI291" i="3"/>
  <c r="BH291" i="3"/>
  <c r="BG291" i="3"/>
  <c r="BF291" i="3"/>
  <c r="T291" i="3"/>
  <c r="R291" i="3"/>
  <c r="P291" i="3"/>
  <c r="BI285" i="3"/>
  <c r="BH285" i="3"/>
  <c r="BG285" i="3"/>
  <c r="BF285" i="3"/>
  <c r="T285" i="3"/>
  <c r="R285" i="3"/>
  <c r="P285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49" i="3"/>
  <c r="BH249" i="3"/>
  <c r="BG249" i="3"/>
  <c r="BF249" i="3"/>
  <c r="T249" i="3"/>
  <c r="R249" i="3"/>
  <c r="P249" i="3"/>
  <c r="BI246" i="3"/>
  <c r="BH246" i="3"/>
  <c r="BG246" i="3"/>
  <c r="BF246" i="3"/>
  <c r="T246" i="3"/>
  <c r="R246" i="3"/>
  <c r="P246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5" i="3"/>
  <c r="BH165" i="3"/>
  <c r="BG165" i="3"/>
  <c r="BF165" i="3"/>
  <c r="T165" i="3"/>
  <c r="R165" i="3"/>
  <c r="P165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J84" i="3"/>
  <c r="F83" i="3"/>
  <c r="F81" i="3"/>
  <c r="E79" i="3"/>
  <c r="J55" i="3"/>
  <c r="F54" i="3"/>
  <c r="F52" i="3"/>
  <c r="E50" i="3"/>
  <c r="J21" i="3"/>
  <c r="E21" i="3"/>
  <c r="J83" i="3" s="1"/>
  <c r="J20" i="3"/>
  <c r="J18" i="3"/>
  <c r="E18" i="3"/>
  <c r="F84" i="3"/>
  <c r="J17" i="3"/>
  <c r="J12" i="3"/>
  <c r="J81" i="3" s="1"/>
  <c r="E7" i="3"/>
  <c r="E77" i="3" s="1"/>
  <c r="J37" i="2"/>
  <c r="J36" i="2"/>
  <c r="AY55" i="1" s="1"/>
  <c r="J35" i="2"/>
  <c r="AX55" i="1" s="1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T247" i="2"/>
  <c r="R248" i="2"/>
  <c r="R247" i="2" s="1"/>
  <c r="P248" i="2"/>
  <c r="P247" i="2" s="1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T217" i="2" s="1"/>
  <c r="R218" i="2"/>
  <c r="R217" i="2" s="1"/>
  <c r="P218" i="2"/>
  <c r="P217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T97" i="2"/>
  <c r="R98" i="2"/>
  <c r="R97" i="2"/>
  <c r="P98" i="2"/>
  <c r="P97" i="2" s="1"/>
  <c r="J92" i="2"/>
  <c r="F91" i="2"/>
  <c r="F89" i="2"/>
  <c r="E87" i="2"/>
  <c r="J55" i="2"/>
  <c r="F54" i="2"/>
  <c r="F52" i="2"/>
  <c r="E50" i="2"/>
  <c r="J21" i="2"/>
  <c r="E21" i="2"/>
  <c r="J91" i="2" s="1"/>
  <c r="J20" i="2"/>
  <c r="J18" i="2"/>
  <c r="E18" i="2"/>
  <c r="F92" i="2" s="1"/>
  <c r="J17" i="2"/>
  <c r="J12" i="2"/>
  <c r="J89" i="2" s="1"/>
  <c r="E7" i="2"/>
  <c r="E85" i="2"/>
  <c r="L50" i="1"/>
  <c r="AM50" i="1"/>
  <c r="AM49" i="1"/>
  <c r="L49" i="1"/>
  <c r="AM47" i="1"/>
  <c r="L47" i="1"/>
  <c r="L45" i="1"/>
  <c r="L44" i="1"/>
  <c r="J396" i="2"/>
  <c r="J356" i="2"/>
  <c r="J301" i="2"/>
  <c r="BK223" i="2"/>
  <c r="BK162" i="2"/>
  <c r="BK242" i="3"/>
  <c r="BK122" i="3"/>
  <c r="J246" i="3"/>
  <c r="BK117" i="4"/>
  <c r="BK106" i="5"/>
  <c r="J157" i="7"/>
  <c r="J124" i="9"/>
  <c r="BK146" i="12"/>
  <c r="J93" i="13"/>
  <c r="BK116" i="16"/>
  <c r="J388" i="2"/>
  <c r="BK325" i="2"/>
  <c r="J277" i="2"/>
  <c r="BK208" i="2"/>
  <c r="BK131" i="2"/>
  <c r="J142" i="3"/>
  <c r="BK133" i="3"/>
  <c r="J97" i="3"/>
  <c r="BK104" i="5"/>
  <c r="BK127" i="6"/>
  <c r="J100" i="7"/>
  <c r="BK103" i="8"/>
  <c r="J101" i="10"/>
  <c r="BK109" i="12"/>
  <c r="BK111" i="13"/>
  <c r="J93" i="14"/>
  <c r="BK114" i="16"/>
  <c r="BK384" i="2"/>
  <c r="BK353" i="2"/>
  <c r="BK297" i="2"/>
  <c r="J252" i="2"/>
  <c r="J100" i="3"/>
  <c r="J112" i="3"/>
  <c r="BK99" i="5"/>
  <c r="J120" i="6"/>
  <c r="J155" i="7"/>
  <c r="BK120" i="11"/>
  <c r="BK137" i="12"/>
  <c r="J138" i="13"/>
  <c r="BK103" i="14"/>
  <c r="J126" i="16"/>
  <c r="J185" i="2"/>
  <c r="BK112" i="2"/>
  <c r="BK208" i="3"/>
  <c r="J264" i="3"/>
  <c r="J136" i="3"/>
  <c r="J114" i="5"/>
  <c r="BK105" i="7"/>
  <c r="BK127" i="7"/>
  <c r="J105" i="10"/>
  <c r="BK121" i="12"/>
  <c r="BK138" i="13"/>
  <c r="BK83" i="14"/>
  <c r="J95" i="14"/>
  <c r="BK130" i="16"/>
  <c r="J384" i="2"/>
  <c r="J353" i="2"/>
  <c r="J310" i="2"/>
  <c r="J261" i="2"/>
  <c r="J205" i="2"/>
  <c r="J120" i="2"/>
  <c r="J193" i="3"/>
  <c r="BK165" i="3"/>
  <c r="J97" i="4"/>
  <c r="BK136" i="5"/>
  <c r="J109" i="6"/>
  <c r="J134" i="7"/>
  <c r="BK93" i="10"/>
  <c r="BK129" i="12"/>
  <c r="J132" i="13"/>
  <c r="J99" i="14"/>
  <c r="BK128" i="16"/>
  <c r="BK246" i="3"/>
  <c r="BK291" i="3"/>
  <c r="BK106" i="3"/>
  <c r="BK123" i="4"/>
  <c r="BK125" i="6"/>
  <c r="BK139" i="7"/>
  <c r="J100" i="9"/>
  <c r="BK95" i="11"/>
  <c r="J101" i="12"/>
  <c r="J109" i="12"/>
  <c r="J141" i="13"/>
  <c r="BK87" i="14"/>
  <c r="J91" i="16"/>
  <c r="J278" i="3"/>
  <c r="BK97" i="3"/>
  <c r="BK117" i="3"/>
  <c r="J91" i="4"/>
  <c r="J136" i="5"/>
  <c r="J104" i="6"/>
  <c r="J150" i="7"/>
  <c r="BK105" i="9"/>
  <c r="BK105" i="11"/>
  <c r="BK119" i="12"/>
  <c r="BK115" i="14"/>
  <c r="BK117" i="14"/>
  <c r="F35" i="2"/>
  <c r="BK372" i="2"/>
  <c r="BK349" i="2"/>
  <c r="J293" i="2"/>
  <c r="BK252" i="2"/>
  <c r="J143" i="2"/>
  <c r="J268" i="3"/>
  <c r="J258" i="3"/>
  <c r="BK127" i="3"/>
  <c r="J129" i="5"/>
  <c r="J99" i="6"/>
  <c r="J152" i="7"/>
  <c r="J120" i="9"/>
  <c r="J137" i="12"/>
  <c r="J119" i="13"/>
  <c r="BK109" i="14"/>
  <c r="BK87" i="16"/>
  <c r="BK369" i="2"/>
  <c r="BK319" i="2"/>
  <c r="BK268" i="2"/>
  <c r="J218" i="2"/>
  <c r="BK123" i="2"/>
  <c r="BK258" i="3"/>
  <c r="BK218" i="3"/>
  <c r="J127" i="4"/>
  <c r="J99" i="5"/>
  <c r="BK161" i="7"/>
  <c r="J108" i="8"/>
  <c r="J96" i="9"/>
  <c r="J93" i="11"/>
  <c r="J97" i="12"/>
  <c r="BK85" i="14"/>
  <c r="J117" i="14"/>
  <c r="J105" i="16"/>
  <c r="J375" i="2"/>
  <c r="BK316" i="2"/>
  <c r="BK271" i="2"/>
  <c r="J242" i="3"/>
  <c r="J274" i="3"/>
  <c r="J105" i="4"/>
  <c r="BK104" i="6"/>
  <c r="J164" i="7"/>
  <c r="BK113" i="9"/>
  <c r="BK113" i="12"/>
  <c r="BK117" i="13"/>
  <c r="J103" i="14"/>
  <c r="J97" i="16"/>
  <c r="BK227" i="2"/>
  <c r="J147" i="2"/>
  <c r="J291" i="3"/>
  <c r="J145" i="3"/>
  <c r="J127" i="3"/>
  <c r="J99" i="4"/>
  <c r="F38" i="5"/>
  <c r="J124" i="16"/>
  <c r="J372" i="2"/>
  <c r="J328" i="2"/>
  <c r="J285" i="2"/>
  <c r="BK231" i="2"/>
  <c r="BK158" i="2"/>
  <c r="BK155" i="3"/>
  <c r="J214" i="3"/>
  <c r="J122" i="3"/>
  <c r="BK91" i="4"/>
  <c r="BK118" i="6"/>
  <c r="BK129" i="7"/>
  <c r="BK98" i="9"/>
  <c r="J113" i="11"/>
  <c r="BK148" i="13"/>
  <c r="BK97" i="14"/>
  <c r="J89" i="16"/>
  <c r="AS61" i="1"/>
  <c r="BK109" i="4"/>
  <c r="J112" i="6"/>
  <c r="BK103" i="7"/>
  <c r="BK107" i="9"/>
  <c r="BK102" i="11"/>
  <c r="BK127" i="12"/>
  <c r="BK123" i="13"/>
  <c r="BK105" i="14"/>
  <c r="J97" i="14"/>
  <c r="BK112" i="16"/>
  <c r="BK116" i="2"/>
  <c r="BK199" i="3"/>
  <c r="BK119" i="4"/>
  <c r="BK133" i="5"/>
  <c r="BK106" i="6"/>
  <c r="J139" i="7"/>
  <c r="BK115" i="9"/>
  <c r="J120" i="11"/>
  <c r="J107" i="12"/>
  <c r="BK145" i="13"/>
  <c r="BK107" i="14"/>
  <c r="J136" i="16"/>
  <c r="BK244" i="2"/>
  <c r="BK201" i="2"/>
  <c r="BK147" i="2"/>
  <c r="J106" i="3"/>
  <c r="J101" i="5"/>
  <c r="BK109" i="6"/>
  <c r="J117" i="9"/>
  <c r="J95" i="11"/>
  <c r="J150" i="12"/>
  <c r="J119" i="12"/>
  <c r="BK143" i="13"/>
  <c r="J134" i="14"/>
  <c r="J113" i="14"/>
  <c r="BK142" i="16"/>
  <c r="BK105" i="16"/>
  <c r="BK406" i="2"/>
  <c r="J319" i="2"/>
  <c r="BK264" i="2"/>
  <c r="J208" i="2"/>
  <c r="J131" i="2"/>
  <c r="J94" i="3"/>
  <c r="BK175" i="3"/>
  <c r="J133" i="5"/>
  <c r="J129" i="6"/>
  <c r="BK137" i="7"/>
  <c r="BK95" i="8"/>
  <c r="J97" i="11"/>
  <c r="J105" i="12"/>
  <c r="BK113" i="14"/>
  <c r="J399" i="2"/>
  <c r="BK356" i="2"/>
  <c r="J313" i="2"/>
  <c r="BK248" i="2"/>
  <c r="BK154" i="2"/>
  <c r="BK148" i="3"/>
  <c r="J253" i="3"/>
  <c r="BK170" i="3"/>
  <c r="J113" i="4"/>
  <c r="BK123" i="6"/>
  <c r="J105" i="7"/>
  <c r="J95" i="8"/>
  <c r="J110" i="10"/>
  <c r="J115" i="12"/>
  <c r="J105" i="13"/>
  <c r="BK132" i="14"/>
  <c r="J110" i="16"/>
  <c r="J406" i="2"/>
  <c r="J336" i="2"/>
  <c r="BK291" i="2"/>
  <c r="J182" i="2"/>
  <c r="J222" i="3"/>
  <c r="BK135" i="4"/>
  <c r="BK116" i="6"/>
  <c r="BK98" i="7"/>
  <c r="BK117" i="11"/>
  <c r="J107" i="13"/>
  <c r="BK95" i="14"/>
  <c r="J138" i="16"/>
  <c r="BK100" i="17"/>
  <c r="BK166" i="2"/>
  <c r="J218" i="3"/>
  <c r="J281" i="3"/>
  <c r="J199" i="3"/>
  <c r="J138" i="4"/>
  <c r="J144" i="7"/>
  <c r="BK111" i="7"/>
  <c r="J113" i="9"/>
  <c r="BK111" i="11"/>
  <c r="BK105" i="12"/>
  <c r="J97" i="13"/>
  <c r="BK111" i="14"/>
  <c r="J93" i="16"/>
  <c r="J95" i="17"/>
  <c r="J378" i="2"/>
  <c r="BK336" i="2"/>
  <c r="J297" i="2"/>
  <c r="J266" i="2"/>
  <c r="BK198" i="2"/>
  <c r="BK128" i="2"/>
  <c r="BK214" i="3"/>
  <c r="BK232" i="3"/>
  <c r="BK150" i="3"/>
  <c r="J111" i="5"/>
  <c r="BK146" i="7"/>
  <c r="BK92" i="8"/>
  <c r="BK101" i="10"/>
  <c r="J109" i="11"/>
  <c r="BK150" i="13"/>
  <c r="J132" i="14"/>
  <c r="BK121" i="16"/>
  <c r="J202" i="3"/>
  <c r="BK229" i="3"/>
  <c r="BK93" i="4"/>
  <c r="J102" i="6"/>
  <c r="J127" i="7"/>
  <c r="J115" i="7"/>
  <c r="J96" i="10"/>
  <c r="J123" i="12"/>
  <c r="J150" i="13"/>
  <c r="J107" i="14"/>
  <c r="J85" i="15"/>
  <c r="J121" i="16"/>
  <c r="BK196" i="3"/>
  <c r="BK193" i="3"/>
  <c r="J131" i="4"/>
  <c r="BK123" i="5"/>
  <c r="BK112" i="6"/>
  <c r="BK166" i="7"/>
  <c r="J115" i="9"/>
  <c r="BK97" i="11"/>
  <c r="BK111" i="12"/>
  <c r="J113" i="13"/>
  <c r="J121" i="14"/>
  <c r="BK103" i="16"/>
  <c r="J244" i="2"/>
  <c r="J174" i="2"/>
  <c r="J128" i="2"/>
  <c r="J89" i="4"/>
  <c r="J133" i="4"/>
  <c r="J119" i="5"/>
  <c r="BK113" i="7"/>
  <c r="BK378" i="2"/>
  <c r="BK313" i="2"/>
  <c r="BK274" i="2"/>
  <c r="J198" i="2"/>
  <c r="J123" i="2"/>
  <c r="BK253" i="3"/>
  <c r="BK202" i="3"/>
  <c r="BK113" i="4"/>
  <c r="J109" i="5"/>
  <c r="J123" i="6"/>
  <c r="J120" i="7"/>
  <c r="J105" i="11"/>
  <c r="BK123" i="12"/>
  <c r="J148" i="13"/>
  <c r="J132" i="16"/>
  <c r="BK391" i="2"/>
  <c r="J349" i="2"/>
  <c r="BK282" i="2"/>
  <c r="J227" i="2"/>
  <c r="BK143" i="2"/>
  <c r="J225" i="3"/>
  <c r="J90" i="3"/>
  <c r="J115" i="4"/>
  <c r="J123" i="5"/>
  <c r="BK159" i="7"/>
  <c r="J113" i="7"/>
  <c r="J97" i="8"/>
  <c r="J105" i="9"/>
  <c r="BK95" i="12"/>
  <c r="BK95" i="13"/>
  <c r="J119" i="14"/>
  <c r="J142" i="16"/>
  <c r="BK393" i="2"/>
  <c r="J341" i="2"/>
  <c r="BK285" i="2"/>
  <c r="BK126" i="2"/>
  <c r="J185" i="3"/>
  <c r="J129" i="4"/>
  <c r="J127" i="6"/>
  <c r="BK131" i="7"/>
  <c r="BK125" i="7"/>
  <c r="J102" i="11"/>
  <c r="J111" i="12"/>
  <c r="BK97" i="13"/>
  <c r="J82" i="15"/>
  <c r="BK214" i="2"/>
  <c r="J126" i="2"/>
  <c r="BK261" i="3"/>
  <c r="J229" i="3"/>
  <c r="J101" i="4"/>
  <c r="BK127" i="5"/>
  <c r="BK110" i="8"/>
  <c r="BK117" i="9"/>
  <c r="J107" i="11"/>
  <c r="BK97" i="12"/>
  <c r="BK132" i="13"/>
  <c r="BK124" i="14"/>
  <c r="BK85" i="15"/>
  <c r="J114" i="16"/>
  <c r="J391" i="2"/>
  <c r="BK359" i="2"/>
  <c r="J322" i="2"/>
  <c r="J271" i="2"/>
  <c r="BK211" i="2"/>
  <c r="J139" i="2"/>
  <c r="BK281" i="3"/>
  <c r="J170" i="3"/>
  <c r="J135" i="4"/>
  <c r="BK109" i="5"/>
  <c r="BK129" i="6"/>
  <c r="J117" i="7"/>
  <c r="BK120" i="9"/>
  <c r="J146" i="12"/>
  <c r="BK121" i="13"/>
  <c r="J80" i="15"/>
  <c r="J100" i="17"/>
  <c r="J175" i="3"/>
  <c r="J190" i="3"/>
  <c r="BK90" i="3"/>
  <c r="F36" i="5"/>
  <c r="BK134" i="13"/>
  <c r="J101" i="14"/>
  <c r="BK93" i="16"/>
  <c r="J86" i="17"/>
  <c r="BK225" i="3"/>
  <c r="J180" i="3"/>
  <c r="J123" i="4"/>
  <c r="J117" i="5"/>
  <c r="J103" i="7"/>
  <c r="J148" i="7"/>
  <c r="J112" i="10"/>
  <c r="J127" i="12"/>
  <c r="BK152" i="13"/>
  <c r="J115" i="14"/>
  <c r="BK140" i="16"/>
  <c r="BK136" i="16"/>
  <c r="BK235" i="2"/>
  <c r="BK182" i="2"/>
  <c r="BK120" i="2"/>
  <c r="BK99" i="4"/>
  <c r="J106" i="5"/>
  <c r="J136" i="6"/>
  <c r="BK103" i="10"/>
  <c r="BK100" i="11"/>
  <c r="BK117" i="12"/>
  <c r="BK107" i="12"/>
  <c r="BK115" i="13"/>
  <c r="BK136" i="14"/>
  <c r="J89" i="14"/>
  <c r="BK132" i="16"/>
  <c r="BK90" i="17"/>
  <c r="J359" i="2"/>
  <c r="J332" i="2"/>
  <c r="J288" i="2"/>
  <c r="J238" i="2"/>
  <c r="BK151" i="2"/>
  <c r="J165" i="3"/>
  <c r="J232" i="3"/>
  <c r="J155" i="3"/>
  <c r="BK115" i="4"/>
  <c r="BK96" i="6"/>
  <c r="BK115" i="7"/>
  <c r="BK124" i="11"/>
  <c r="BK99" i="12"/>
  <c r="BK93" i="13"/>
  <c r="BK403" i="2"/>
  <c r="BK341" i="2"/>
  <c r="BK293" i="2"/>
  <c r="BK241" i="2"/>
  <c r="BK189" i="2"/>
  <c r="AS57" i="1"/>
  <c r="J125" i="4"/>
  <c r="BK120" i="6"/>
  <c r="BK168" i="7"/>
  <c r="BK106" i="8"/>
  <c r="J99" i="8"/>
  <c r="BK93" i="11"/>
  <c r="J129" i="12"/>
  <c r="J115" i="13"/>
  <c r="J136" i="14"/>
  <c r="BK126" i="16"/>
  <c r="J381" i="2"/>
  <c r="BK322" i="2"/>
  <c r="BK277" i="2"/>
  <c r="J261" i="3"/>
  <c r="J130" i="3"/>
  <c r="BK143" i="4"/>
  <c r="J104" i="5"/>
  <c r="J125" i="7"/>
  <c r="J103" i="10"/>
  <c r="BK103" i="12"/>
  <c r="J99" i="13"/>
  <c r="BK93" i="14"/>
  <c r="BK138" i="16"/>
  <c r="BK193" i="2"/>
  <c r="J135" i="2"/>
  <c r="J256" i="3"/>
  <c r="J196" i="3"/>
  <c r="BK142" i="3"/>
  <c r="J117" i="4"/>
  <c r="J95" i="5"/>
  <c r="J166" i="7"/>
  <c r="J94" i="9"/>
  <c r="BK96" i="10"/>
  <c r="J125" i="12"/>
  <c r="J103" i="13"/>
  <c r="J138" i="14"/>
  <c r="J128" i="14"/>
  <c r="J87" i="16"/>
  <c r="BK86" i="17"/>
  <c r="J365" i="2"/>
  <c r="J316" i="2"/>
  <c r="J274" i="2"/>
  <c r="J223" i="2"/>
  <c r="J178" i="2"/>
  <c r="BK285" i="3"/>
  <c r="BK271" i="3"/>
  <c r="BK205" i="3"/>
  <c r="BK89" i="4"/>
  <c r="BK114" i="6"/>
  <c r="BK144" i="7"/>
  <c r="J101" i="8"/>
  <c r="BK113" i="11"/>
  <c r="BK148" i="12"/>
  <c r="J136" i="13"/>
  <c r="J124" i="14"/>
  <c r="BK134" i="16"/>
  <c r="J103" i="3"/>
  <c r="J159" i="3"/>
  <c r="BK145" i="3"/>
  <c r="BK99" i="6"/>
  <c r="J109" i="7"/>
  <c r="BK122" i="7"/>
  <c r="BK96" i="9"/>
  <c r="J100" i="11"/>
  <c r="BK150" i="12"/>
  <c r="J117" i="13"/>
  <c r="BK134" i="14"/>
  <c r="J116" i="16"/>
  <c r="F34" i="2"/>
  <c r="J152" i="13"/>
  <c r="BK140" i="14"/>
  <c r="BK91" i="16"/>
  <c r="BK218" i="2"/>
  <c r="J162" i="2"/>
  <c r="BK108" i="2"/>
  <c r="BK101" i="4"/>
  <c r="J125" i="5"/>
  <c r="J125" i="6"/>
  <c r="BK100" i="9"/>
  <c r="J122" i="11"/>
  <c r="BK144" i="12"/>
  <c r="J127" i="13"/>
  <c r="J111" i="13"/>
  <c r="BK119" i="14"/>
  <c r="BK101" i="14"/>
  <c r="BK89" i="16"/>
  <c r="BK119" i="16"/>
  <c r="BK365" i="2"/>
  <c r="J325" i="2"/>
  <c r="J268" i="2"/>
  <c r="J214" i="2"/>
  <c r="J112" i="2"/>
  <c r="J297" i="3"/>
  <c r="BK274" i="3"/>
  <c r="BK133" i="4"/>
  <c r="BK101" i="5"/>
  <c r="J161" i="7"/>
  <c r="BK152" i="7"/>
  <c r="BK112" i="10"/>
  <c r="BK134" i="12"/>
  <c r="J95" i="12"/>
  <c r="J95" i="13"/>
  <c r="J107" i="16"/>
  <c r="BK375" i="2"/>
  <c r="BK307" i="2"/>
  <c r="BK255" i="2"/>
  <c r="J201" i="2"/>
  <c r="J116" i="2"/>
  <c r="BK185" i="3"/>
  <c r="J249" i="3"/>
  <c r="J95" i="4"/>
  <c r="BK95" i="5"/>
  <c r="BK134" i="7"/>
  <c r="J110" i="8"/>
  <c r="J102" i="9"/>
  <c r="BK109" i="11"/>
  <c r="BK113" i="13"/>
  <c r="BK128" i="14"/>
  <c r="BK95" i="16"/>
  <c r="BK85" i="16"/>
  <c r="J369" i="2"/>
  <c r="BK328" i="2"/>
  <c r="BK266" i="2"/>
  <c r="J236" i="3"/>
  <c r="J107" i="4"/>
  <c r="J121" i="5"/>
  <c r="BK120" i="7"/>
  <c r="J110" i="9"/>
  <c r="J115" i="11"/>
  <c r="BK139" i="12"/>
  <c r="J123" i="13"/>
  <c r="J85" i="14"/>
  <c r="BK101" i="16"/>
  <c r="BK174" i="2"/>
  <c r="BK103" i="2"/>
  <c r="J285" i="3"/>
  <c r="BK256" i="3"/>
  <c r="BK129" i="4"/>
  <c r="BK114" i="5"/>
  <c r="BK109" i="7"/>
  <c r="BK122" i="9"/>
  <c r="J148" i="12"/>
  <c r="J117" i="12"/>
  <c r="BK127" i="13"/>
  <c r="BK99" i="14"/>
  <c r="J112" i="16"/>
  <c r="BK396" i="2"/>
  <c r="BK338" i="2"/>
  <c r="J291" i="2"/>
  <c r="J241" i="2"/>
  <c r="J151" i="2"/>
  <c r="BK249" i="3"/>
  <c r="BK136" i="3"/>
  <c r="BK159" i="3"/>
  <c r="BK97" i="4"/>
  <c r="BK121" i="5"/>
  <c r="BK164" i="7"/>
  <c r="J122" i="7"/>
  <c r="BK94" i="9"/>
  <c r="BK122" i="11"/>
  <c r="J113" i="12"/>
  <c r="BK101" i="13"/>
  <c r="BK121" i="14"/>
  <c r="BK110" i="16"/>
  <c r="BK222" i="3"/>
  <c r="J239" i="3"/>
  <c r="J143" i="4"/>
  <c r="BK131" i="4"/>
  <c r="BK150" i="7"/>
  <c r="J142" i="7"/>
  <c r="J98" i="9"/>
  <c r="BK105" i="10"/>
  <c r="BK93" i="12"/>
  <c r="J132" i="12"/>
  <c r="BK141" i="13"/>
  <c r="J83" i="14"/>
  <c r="J101" i="16"/>
  <c r="BK99" i="16"/>
  <c r="BK264" i="3"/>
  <c r="BK239" i="3"/>
  <c r="J111" i="4"/>
  <c r="J109" i="4"/>
  <c r="BK117" i="5"/>
  <c r="J106" i="6"/>
  <c r="J129" i="7"/>
  <c r="J92" i="8"/>
  <c r="BK99" i="10"/>
  <c r="J99" i="12"/>
  <c r="BK99" i="13"/>
  <c r="BK107" i="13"/>
  <c r="J99" i="16"/>
  <c r="J248" i="2"/>
  <c r="J211" i="2"/>
  <c r="J154" i="2"/>
  <c r="F37" i="2"/>
  <c r="J393" i="2"/>
  <c r="J307" i="2"/>
  <c r="BK258" i="2"/>
  <c r="BK185" i="2"/>
  <c r="J98" i="2"/>
  <c r="J150" i="3"/>
  <c r="BK94" i="3"/>
  <c r="BK111" i="4"/>
  <c r="BK125" i="5"/>
  <c r="J98" i="7"/>
  <c r="BK124" i="9"/>
  <c r="BK107" i="11"/>
  <c r="J121" i="13"/>
  <c r="J103" i="16"/>
  <c r="J90" i="17"/>
  <c r="BK362" i="2"/>
  <c r="BK301" i="2"/>
  <c r="J264" i="2"/>
  <c r="J166" i="2"/>
  <c r="J271" i="3"/>
  <c r="BK190" i="3"/>
  <c r="J109" i="3"/>
  <c r="BK125" i="4"/>
  <c r="J114" i="6"/>
  <c r="J131" i="7"/>
  <c r="BK99" i="8"/>
  <c r="BK102" i="9"/>
  <c r="BK132" i="12"/>
  <c r="BK125" i="13"/>
  <c r="J91" i="14"/>
  <c r="BK95" i="17"/>
  <c r="J362" i="2"/>
  <c r="BK310" i="2"/>
  <c r="BK261" i="2"/>
  <c r="BK130" i="3"/>
  <c r="J139" i="3"/>
  <c r="BK119" i="5"/>
  <c r="J96" i="6"/>
  <c r="J103" i="8"/>
  <c r="J103" i="12"/>
  <c r="J145" i="13"/>
  <c r="J126" i="14"/>
  <c r="BK107" i="16"/>
  <c r="F36" i="2"/>
  <c r="BK115" i="12"/>
  <c r="BK105" i="13"/>
  <c r="J105" i="14"/>
  <c r="J134" i="16"/>
  <c r="J34" i="2"/>
  <c r="J144" i="12"/>
  <c r="BK91" i="14"/>
  <c r="BK80" i="15"/>
  <c r="BK144" i="16"/>
  <c r="J231" i="2"/>
  <c r="J193" i="2"/>
  <c r="BK135" i="2"/>
  <c r="J103" i="4"/>
  <c r="BK127" i="4"/>
  <c r="BK107" i="7"/>
  <c r="BK100" i="7"/>
  <c r="BK142" i="7"/>
  <c r="BK108" i="8"/>
  <c r="J106" i="8"/>
  <c r="J107" i="9"/>
  <c r="BK107" i="10"/>
  <c r="BK114" i="10"/>
  <c r="J111" i="11"/>
  <c r="J93" i="12"/>
  <c r="BK136" i="13"/>
  <c r="J101" i="13"/>
  <c r="J140" i="14"/>
  <c r="BK82" i="15"/>
  <c r="J85" i="16"/>
  <c r="BK388" i="2"/>
  <c r="J338" i="2"/>
  <c r="J282" i="2"/>
  <c r="BK170" i="2"/>
  <c r="BK297" i="3"/>
  <c r="J208" i="3"/>
  <c r="BK180" i="3"/>
  <c r="BK138" i="4"/>
  <c r="J118" i="6"/>
  <c r="BK148" i="7"/>
  <c r="J99" i="10"/>
  <c r="BK101" i="12"/>
  <c r="BK109" i="13"/>
  <c r="BK138" i="14"/>
  <c r="BK381" i="2"/>
  <c r="BK332" i="2"/>
  <c r="BK288" i="2"/>
  <c r="J235" i="2"/>
  <c r="BK178" i="2"/>
  <c r="J108" i="2"/>
  <c r="BK112" i="3"/>
  <c r="J148" i="3"/>
  <c r="BK129" i="5"/>
  <c r="BK102" i="6"/>
  <c r="J107" i="7"/>
  <c r="BK101" i="8"/>
  <c r="BK115" i="11"/>
  <c r="J139" i="12"/>
  <c r="J130" i="13"/>
  <c r="J109" i="14"/>
  <c r="J144" i="16"/>
  <c r="BK399" i="2"/>
  <c r="BK345" i="2"/>
  <c r="BK304" i="2"/>
  <c r="J258" i="2"/>
  <c r="BK268" i="3"/>
  <c r="J93" i="4"/>
  <c r="BK111" i="5"/>
  <c r="J159" i="7"/>
  <c r="J122" i="9"/>
  <c r="J93" i="10"/>
  <c r="J141" i="12"/>
  <c r="J134" i="13"/>
  <c r="BK126" i="14"/>
  <c r="J140" i="16"/>
  <c r="BK205" i="2"/>
  <c r="J158" i="2"/>
  <c r="BK109" i="3"/>
  <c r="BK103" i="3"/>
  <c r="BK105" i="4"/>
  <c r="BK107" i="4"/>
  <c r="BK117" i="7"/>
  <c r="J137" i="7"/>
  <c r="J114" i="10"/>
  <c r="J124" i="11"/>
  <c r="BK141" i="12"/>
  <c r="J143" i="13"/>
  <c r="BK89" i="14"/>
  <c r="BK124" i="16"/>
  <c r="J403" i="2"/>
  <c r="J345" i="2"/>
  <c r="J304" i="2"/>
  <c r="J255" i="2"/>
  <c r="J189" i="2"/>
  <c r="J103" i="2"/>
  <c r="BK100" i="3"/>
  <c r="BK278" i="3"/>
  <c r="BK103" i="4"/>
  <c r="BK136" i="6"/>
  <c r="J111" i="7"/>
  <c r="J146" i="7"/>
  <c r="J107" i="10"/>
  <c r="J121" i="12"/>
  <c r="BK130" i="13"/>
  <c r="BK130" i="14"/>
  <c r="BK97" i="16"/>
  <c r="BK139" i="3"/>
  <c r="BK236" i="3"/>
  <c r="J205" i="3"/>
  <c r="BK95" i="4"/>
  <c r="J116" i="6"/>
  <c r="J168" i="7"/>
  <c r="BK97" i="8"/>
  <c r="J117" i="11"/>
  <c r="BK125" i="12"/>
  <c r="J125" i="13"/>
  <c r="BK103" i="13"/>
  <c r="J130" i="14"/>
  <c r="J130" i="16"/>
  <c r="BK139" i="2"/>
  <c r="J117" i="3"/>
  <c r="J133" i="3"/>
  <c r="J119" i="4"/>
  <c r="J131" i="6"/>
  <c r="BK155" i="7"/>
  <c r="BK157" i="7"/>
  <c r="BK110" i="9"/>
  <c r="BK110" i="10"/>
  <c r="J134" i="12"/>
  <c r="BK119" i="13"/>
  <c r="J111" i="14"/>
  <c r="J95" i="16"/>
  <c r="BK238" i="2"/>
  <c r="J170" i="2"/>
  <c r="BK98" i="2"/>
  <c r="J127" i="5"/>
  <c r="BK131" i="6"/>
  <c r="J36" i="6"/>
  <c r="J109" i="13"/>
  <c r="J87" i="14"/>
  <c r="J119" i="16"/>
  <c r="J128" i="16"/>
  <c r="P102" i="2" l="1"/>
  <c r="P157" i="2"/>
  <c r="P222" i="2"/>
  <c r="P281" i="2"/>
  <c r="BK331" i="2"/>
  <c r="J331" i="2"/>
  <c r="J73" i="2"/>
  <c r="P387" i="2"/>
  <c r="BK89" i="3"/>
  <c r="J89" i="3"/>
  <c r="J61" i="3"/>
  <c r="P217" i="3"/>
  <c r="P245" i="3"/>
  <c r="BK267" i="3"/>
  <c r="J267" i="3"/>
  <c r="J66" i="3"/>
  <c r="BK88" i="4"/>
  <c r="BK87" i="4" s="1"/>
  <c r="BK98" i="5"/>
  <c r="J98" i="5"/>
  <c r="J67" i="5"/>
  <c r="R95" i="6"/>
  <c r="R94" i="6" s="1"/>
  <c r="R91" i="6" s="1"/>
  <c r="P102" i="7"/>
  <c r="P124" i="7"/>
  <c r="T141" i="7"/>
  <c r="T163" i="7"/>
  <c r="R105" i="8"/>
  <c r="T93" i="9"/>
  <c r="R119" i="9"/>
  <c r="R98" i="10"/>
  <c r="BK92" i="11"/>
  <c r="J92" i="11" s="1"/>
  <c r="J65" i="11" s="1"/>
  <c r="BK99" i="11"/>
  <c r="J99" i="11"/>
  <c r="J66" i="11"/>
  <c r="R119" i="11"/>
  <c r="P131" i="12"/>
  <c r="R143" i="12"/>
  <c r="P129" i="13"/>
  <c r="T147" i="13"/>
  <c r="R102" i="2"/>
  <c r="T157" i="2"/>
  <c r="P251" i="2"/>
  <c r="BK296" i="2"/>
  <c r="J296" i="2" s="1"/>
  <c r="J72" i="2" s="1"/>
  <c r="P368" i="2"/>
  <c r="P89" i="3"/>
  <c r="T217" i="3"/>
  <c r="R245" i="3"/>
  <c r="R267" i="3"/>
  <c r="T88" i="4"/>
  <c r="T87" i="4"/>
  <c r="R98" i="5"/>
  <c r="R97" i="5" s="1"/>
  <c r="R92" i="5" s="1"/>
  <c r="P95" i="6"/>
  <c r="P94" i="6"/>
  <c r="P91" i="6"/>
  <c r="AU60" i="1" s="1"/>
  <c r="R102" i="7"/>
  <c r="T124" i="7"/>
  <c r="P141" i="7"/>
  <c r="P163" i="7"/>
  <c r="P105" i="8"/>
  <c r="P90" i="8" s="1"/>
  <c r="P89" i="8" s="1"/>
  <c r="AU63" i="1" s="1"/>
  <c r="BK104" i="9"/>
  <c r="J104" i="9" s="1"/>
  <c r="J66" i="9" s="1"/>
  <c r="R112" i="9"/>
  <c r="P109" i="10"/>
  <c r="T92" i="11"/>
  <c r="T99" i="11"/>
  <c r="T119" i="11"/>
  <c r="P92" i="12"/>
  <c r="P136" i="12"/>
  <c r="R129" i="13"/>
  <c r="T140" i="13"/>
  <c r="BK82" i="14"/>
  <c r="BK81" i="14" s="1"/>
  <c r="J81" i="14" s="1"/>
  <c r="J59" i="14" s="1"/>
  <c r="T123" i="14"/>
  <c r="P79" i="15"/>
  <c r="AU70" i="1"/>
  <c r="P84" i="16"/>
  <c r="P118" i="16"/>
  <c r="P109" i="16"/>
  <c r="R123" i="16"/>
  <c r="T102" i="2"/>
  <c r="BK157" i="2"/>
  <c r="J157" i="2"/>
  <c r="J64" i="2" s="1"/>
  <c r="BK251" i="2"/>
  <c r="J251" i="2"/>
  <c r="J70" i="2" s="1"/>
  <c r="P296" i="2"/>
  <c r="BK368" i="2"/>
  <c r="J368" i="2" s="1"/>
  <c r="J74" i="2" s="1"/>
  <c r="T89" i="3"/>
  <c r="BK217" i="3"/>
  <c r="J217" i="3"/>
  <c r="J63" i="3"/>
  <c r="BK245" i="3"/>
  <c r="J245" i="3" s="1"/>
  <c r="J64" i="3" s="1"/>
  <c r="T267" i="3"/>
  <c r="BK122" i="4"/>
  <c r="BK121" i="4" s="1"/>
  <c r="J121" i="4" s="1"/>
  <c r="J62" i="4" s="1"/>
  <c r="BK102" i="7"/>
  <c r="J102" i="7"/>
  <c r="J66" i="7"/>
  <c r="BK124" i="7"/>
  <c r="J124" i="7" s="1"/>
  <c r="J68" i="7" s="1"/>
  <c r="R141" i="7"/>
  <c r="BK163" i="7"/>
  <c r="J163" i="7"/>
  <c r="J73" i="7" s="1"/>
  <c r="P94" i="8"/>
  <c r="BK93" i="9"/>
  <c r="BK92" i="9" s="1"/>
  <c r="BK91" i="9" s="1"/>
  <c r="J91" i="9" s="1"/>
  <c r="J63" i="9" s="1"/>
  <c r="J93" i="9"/>
  <c r="J65" i="9" s="1"/>
  <c r="P119" i="9"/>
  <c r="T109" i="10"/>
  <c r="P92" i="11"/>
  <c r="P99" i="11"/>
  <c r="BK119" i="11"/>
  <c r="J119" i="11" s="1"/>
  <c r="J68" i="11" s="1"/>
  <c r="R92" i="12"/>
  <c r="R136" i="12"/>
  <c r="P92" i="13"/>
  <c r="BK140" i="13"/>
  <c r="BK91" i="13" s="1"/>
  <c r="J91" i="13" s="1"/>
  <c r="J64" i="13" s="1"/>
  <c r="R147" i="13"/>
  <c r="R123" i="14"/>
  <c r="T84" i="16"/>
  <c r="BK118" i="16"/>
  <c r="BK109" i="16" s="1"/>
  <c r="P123" i="16"/>
  <c r="BK111" i="2"/>
  <c r="J111" i="2"/>
  <c r="J63" i="2"/>
  <c r="R197" i="2"/>
  <c r="R222" i="2"/>
  <c r="R281" i="2"/>
  <c r="P331" i="2"/>
  <c r="R387" i="2"/>
  <c r="T158" i="3"/>
  <c r="T252" i="3"/>
  <c r="R284" i="3"/>
  <c r="P88" i="4"/>
  <c r="P87" i="4"/>
  <c r="P97" i="7"/>
  <c r="T119" i="7"/>
  <c r="BK136" i="7"/>
  <c r="J136" i="7" s="1"/>
  <c r="J70" i="7" s="1"/>
  <c r="BK154" i="7"/>
  <c r="J154" i="7"/>
  <c r="J72" i="7" s="1"/>
  <c r="T105" i="8"/>
  <c r="R104" i="9"/>
  <c r="P112" i="9"/>
  <c r="P98" i="10"/>
  <c r="P91" i="10"/>
  <c r="P90" i="10"/>
  <c r="AU65" i="1" s="1"/>
  <c r="R104" i="11"/>
  <c r="R131" i="12"/>
  <c r="BK143" i="12"/>
  <c r="J143" i="12"/>
  <c r="J68" i="12" s="1"/>
  <c r="BK92" i="13"/>
  <c r="J92" i="13" s="1"/>
  <c r="J65" i="13" s="1"/>
  <c r="T129" i="13"/>
  <c r="P147" i="13"/>
  <c r="BK123" i="14"/>
  <c r="J123" i="14" s="1"/>
  <c r="J61" i="14" s="1"/>
  <c r="BK84" i="16"/>
  <c r="J84" i="16" s="1"/>
  <c r="J60" i="16" s="1"/>
  <c r="T118" i="16"/>
  <c r="T109" i="16" s="1"/>
  <c r="P111" i="2"/>
  <c r="P197" i="2"/>
  <c r="R251" i="2"/>
  <c r="R296" i="2"/>
  <c r="R368" i="2"/>
  <c r="BK158" i="3"/>
  <c r="J158" i="3" s="1"/>
  <c r="J62" i="3" s="1"/>
  <c r="BK252" i="3"/>
  <c r="J252" i="3"/>
  <c r="J65" i="3" s="1"/>
  <c r="BK284" i="3"/>
  <c r="J284" i="3" s="1"/>
  <c r="J67" i="3" s="1"/>
  <c r="R88" i="4"/>
  <c r="R87" i="4"/>
  <c r="P98" i="5"/>
  <c r="P97" i="5" s="1"/>
  <c r="P92" i="5" s="1"/>
  <c r="AU59" i="1" s="1"/>
  <c r="BK95" i="6"/>
  <c r="J95" i="6"/>
  <c r="J67" i="6" s="1"/>
  <c r="T97" i="7"/>
  <c r="P119" i="7"/>
  <c r="P136" i="7"/>
  <c r="R154" i="7"/>
  <c r="BK94" i="8"/>
  <c r="J94" i="8"/>
  <c r="J66" i="8" s="1"/>
  <c r="T104" i="9"/>
  <c r="T112" i="9"/>
  <c r="BK98" i="10"/>
  <c r="J98" i="10"/>
  <c r="J67" i="10" s="1"/>
  <c r="BK104" i="11"/>
  <c r="J104" i="11" s="1"/>
  <c r="J67" i="11" s="1"/>
  <c r="BK92" i="12"/>
  <c r="BK136" i="12"/>
  <c r="J136" i="12"/>
  <c r="J67" i="12" s="1"/>
  <c r="BK129" i="13"/>
  <c r="J129" i="13"/>
  <c r="J66" i="13"/>
  <c r="P140" i="13"/>
  <c r="P123" i="14"/>
  <c r="T123" i="16"/>
  <c r="R111" i="2"/>
  <c r="T197" i="2"/>
  <c r="BK222" i="2"/>
  <c r="J222" i="2"/>
  <c r="J68" i="2"/>
  <c r="T281" i="2"/>
  <c r="T331" i="2"/>
  <c r="BK387" i="2"/>
  <c r="J387" i="2"/>
  <c r="J75" i="2"/>
  <c r="R89" i="3"/>
  <c r="R217" i="3"/>
  <c r="T245" i="3"/>
  <c r="P267" i="3"/>
  <c r="P122" i="4"/>
  <c r="P121" i="4"/>
  <c r="T98" i="5"/>
  <c r="T97" i="5" s="1"/>
  <c r="T92" i="5" s="1"/>
  <c r="T95" i="6"/>
  <c r="T94" i="6" s="1"/>
  <c r="T91" i="6" s="1"/>
  <c r="T102" i="7"/>
  <c r="R124" i="7"/>
  <c r="BK141" i="7"/>
  <c r="J141" i="7"/>
  <c r="J71" i="7"/>
  <c r="R163" i="7"/>
  <c r="R94" i="8"/>
  <c r="R90" i="8" s="1"/>
  <c r="R89" i="8" s="1"/>
  <c r="P93" i="9"/>
  <c r="T119" i="9"/>
  <c r="T98" i="10"/>
  <c r="T91" i="10" s="1"/>
  <c r="T90" i="10" s="1"/>
  <c r="T104" i="11"/>
  <c r="T92" i="12"/>
  <c r="T136" i="12"/>
  <c r="R92" i="13"/>
  <c r="BK147" i="13"/>
  <c r="J147" i="13" s="1"/>
  <c r="J68" i="13" s="1"/>
  <c r="R82" i="14"/>
  <c r="R81" i="14" s="1"/>
  <c r="R79" i="15"/>
  <c r="R84" i="16"/>
  <c r="R118" i="16"/>
  <c r="R109" i="16" s="1"/>
  <c r="BK123" i="16"/>
  <c r="J123" i="16"/>
  <c r="J63" i="16"/>
  <c r="P85" i="17"/>
  <c r="P84" i="17" s="1"/>
  <c r="P83" i="17" s="1"/>
  <c r="AU72" i="1" s="1"/>
  <c r="R85" i="17"/>
  <c r="R84" i="17"/>
  <c r="R83" i="17" s="1"/>
  <c r="T111" i="2"/>
  <c r="BK197" i="2"/>
  <c r="J197" i="2"/>
  <c r="J65" i="2"/>
  <c r="T222" i="2"/>
  <c r="BK281" i="2"/>
  <c r="J281" i="2" s="1"/>
  <c r="J71" i="2" s="1"/>
  <c r="R331" i="2"/>
  <c r="T387" i="2"/>
  <c r="R158" i="3"/>
  <c r="P252" i="3"/>
  <c r="T284" i="3"/>
  <c r="R122" i="4"/>
  <c r="R121" i="4"/>
  <c r="BK97" i="7"/>
  <c r="BK119" i="7"/>
  <c r="J119" i="7"/>
  <c r="J67" i="7" s="1"/>
  <c r="R136" i="7"/>
  <c r="T154" i="7"/>
  <c r="T94" i="8"/>
  <c r="T90" i="8"/>
  <c r="T89" i="8" s="1"/>
  <c r="R93" i="9"/>
  <c r="R92" i="9" s="1"/>
  <c r="R91" i="9" s="1"/>
  <c r="BK119" i="9"/>
  <c r="J119" i="9"/>
  <c r="J69" i="9"/>
  <c r="R109" i="10"/>
  <c r="P104" i="11"/>
  <c r="T131" i="12"/>
  <c r="P143" i="12"/>
  <c r="T92" i="13"/>
  <c r="T91" i="13" s="1"/>
  <c r="T90" i="13" s="1"/>
  <c r="R140" i="13"/>
  <c r="P82" i="14"/>
  <c r="P81" i="14"/>
  <c r="AU69" i="1"/>
  <c r="BK79" i="15"/>
  <c r="J79" i="15" s="1"/>
  <c r="BK102" i="2"/>
  <c r="J102" i="2"/>
  <c r="J62" i="2" s="1"/>
  <c r="R157" i="2"/>
  <c r="T251" i="2"/>
  <c r="T296" i="2"/>
  <c r="T368" i="2"/>
  <c r="P158" i="3"/>
  <c r="R252" i="3"/>
  <c r="P284" i="3"/>
  <c r="T122" i="4"/>
  <c r="T121" i="4" s="1"/>
  <c r="R97" i="7"/>
  <c r="R119" i="7"/>
  <c r="R96" i="7" s="1"/>
  <c r="R95" i="7" s="1"/>
  <c r="T136" i="7"/>
  <c r="P154" i="7"/>
  <c r="BK105" i="8"/>
  <c r="J105" i="8"/>
  <c r="J67" i="8"/>
  <c r="P104" i="9"/>
  <c r="BK112" i="9"/>
  <c r="J112" i="9" s="1"/>
  <c r="J68" i="9" s="1"/>
  <c r="BK109" i="10"/>
  <c r="J109" i="10" s="1"/>
  <c r="J68" i="10" s="1"/>
  <c r="R92" i="11"/>
  <c r="R99" i="11"/>
  <c r="P119" i="11"/>
  <c r="BK131" i="12"/>
  <c r="J131" i="12"/>
  <c r="J66" i="12"/>
  <c r="T143" i="12"/>
  <c r="T82" i="14"/>
  <c r="T81" i="14" s="1"/>
  <c r="T79" i="15"/>
  <c r="BK85" i="17"/>
  <c r="T85" i="17"/>
  <c r="T84" i="17" s="1"/>
  <c r="T83" i="17" s="1"/>
  <c r="BK91" i="8"/>
  <c r="J91" i="8"/>
  <c r="J65" i="8"/>
  <c r="BK135" i="5"/>
  <c r="J135" i="5"/>
  <c r="J70" i="5" s="1"/>
  <c r="BK135" i="6"/>
  <c r="J135" i="6" s="1"/>
  <c r="J69" i="6" s="1"/>
  <c r="BK109" i="9"/>
  <c r="J109" i="9"/>
  <c r="J67" i="9"/>
  <c r="BK247" i="2"/>
  <c r="J247" i="2"/>
  <c r="J69" i="2" s="1"/>
  <c r="BK137" i="4"/>
  <c r="J137" i="4"/>
  <c r="J64" i="4" s="1"/>
  <c r="BK142" i="4"/>
  <c r="BK141" i="4" s="1"/>
  <c r="J141" i="4" s="1"/>
  <c r="J65" i="4" s="1"/>
  <c r="BK92" i="10"/>
  <c r="J92" i="10"/>
  <c r="J65" i="10"/>
  <c r="BK94" i="17"/>
  <c r="J94" i="17" s="1"/>
  <c r="J62" i="17" s="1"/>
  <c r="BK94" i="5"/>
  <c r="J94" i="5" s="1"/>
  <c r="J65" i="5" s="1"/>
  <c r="BK132" i="5"/>
  <c r="J132" i="5" s="1"/>
  <c r="J69" i="5" s="1"/>
  <c r="BK133" i="7"/>
  <c r="J133" i="7"/>
  <c r="J69" i="7"/>
  <c r="BK99" i="17"/>
  <c r="J99" i="17" s="1"/>
  <c r="J63" i="17" s="1"/>
  <c r="BK97" i="2"/>
  <c r="J97" i="2" s="1"/>
  <c r="J61" i="2" s="1"/>
  <c r="BK217" i="2"/>
  <c r="J217" i="2" s="1"/>
  <c r="J66" i="2" s="1"/>
  <c r="BK95" i="10"/>
  <c r="J95" i="10"/>
  <c r="J66" i="10"/>
  <c r="J77" i="17"/>
  <c r="E73" i="17"/>
  <c r="BE90" i="17"/>
  <c r="J79" i="17"/>
  <c r="BE95" i="17"/>
  <c r="F55" i="17"/>
  <c r="BE86" i="17"/>
  <c r="BE100" i="17"/>
  <c r="F55" i="16"/>
  <c r="J77" i="16"/>
  <c r="BE97" i="16"/>
  <c r="BE103" i="16"/>
  <c r="BE110" i="16"/>
  <c r="BE112" i="16"/>
  <c r="BE124" i="16"/>
  <c r="BE89" i="16"/>
  <c r="BE99" i="16"/>
  <c r="BE101" i="16"/>
  <c r="BE107" i="16"/>
  <c r="BE130" i="16"/>
  <c r="J54" i="16"/>
  <c r="BE119" i="16"/>
  <c r="BE140" i="16"/>
  <c r="BE93" i="16"/>
  <c r="BE105" i="16"/>
  <c r="BE114" i="16"/>
  <c r="BE126" i="16"/>
  <c r="BE136" i="16"/>
  <c r="BE142" i="16"/>
  <c r="BE144" i="16"/>
  <c r="E48" i="16"/>
  <c r="BE85" i="16"/>
  <c r="BE91" i="16"/>
  <c r="BE95" i="16"/>
  <c r="BE128" i="16"/>
  <c r="BE134" i="16"/>
  <c r="BE138" i="16"/>
  <c r="BE87" i="16"/>
  <c r="BE116" i="16"/>
  <c r="BE121" i="16"/>
  <c r="BE132" i="16"/>
  <c r="F55" i="15"/>
  <c r="J75" i="15"/>
  <c r="BE85" i="15"/>
  <c r="E48" i="15"/>
  <c r="J73" i="15"/>
  <c r="BE80" i="15"/>
  <c r="BE82" i="15"/>
  <c r="F55" i="14"/>
  <c r="BE91" i="14"/>
  <c r="BE93" i="14"/>
  <c r="BE128" i="14"/>
  <c r="J75" i="14"/>
  <c r="BE87" i="14"/>
  <c r="BE111" i="14"/>
  <c r="E71" i="14"/>
  <c r="BE83" i="14"/>
  <c r="BE107" i="14"/>
  <c r="BE97" i="14"/>
  <c r="BE99" i="14"/>
  <c r="BE101" i="14"/>
  <c r="BE119" i="14"/>
  <c r="BE124" i="14"/>
  <c r="BE134" i="14"/>
  <c r="BE85" i="14"/>
  <c r="BE105" i="14"/>
  <c r="BE117" i="14"/>
  <c r="BE89" i="14"/>
  <c r="BE95" i="14"/>
  <c r="BE113" i="14"/>
  <c r="BE115" i="14"/>
  <c r="BE121" i="14"/>
  <c r="BE126" i="14"/>
  <c r="BE132" i="14"/>
  <c r="J54" i="14"/>
  <c r="BE103" i="14"/>
  <c r="BE109" i="14"/>
  <c r="BE130" i="14"/>
  <c r="BE136" i="14"/>
  <c r="BE138" i="14"/>
  <c r="BE140" i="14"/>
  <c r="F87" i="13"/>
  <c r="BE105" i="13"/>
  <c r="BE111" i="13"/>
  <c r="J92" i="12"/>
  <c r="J65" i="12"/>
  <c r="J56" i="13"/>
  <c r="J86" i="13"/>
  <c r="E50" i="13"/>
  <c r="BE113" i="13"/>
  <c r="BE117" i="13"/>
  <c r="BE119" i="13"/>
  <c r="BE132" i="13"/>
  <c r="BE152" i="13"/>
  <c r="BE115" i="13"/>
  <c r="BE127" i="13"/>
  <c r="BE125" i="13"/>
  <c r="BE130" i="13"/>
  <c r="BE150" i="13"/>
  <c r="BE123" i="13"/>
  <c r="BE141" i="13"/>
  <c r="BE148" i="13"/>
  <c r="BE99" i="13"/>
  <c r="BE101" i="13"/>
  <c r="BE103" i="13"/>
  <c r="BE109" i="13"/>
  <c r="BE134" i="13"/>
  <c r="BE143" i="13"/>
  <c r="BE93" i="13"/>
  <c r="BE95" i="13"/>
  <c r="BE97" i="13"/>
  <c r="BE107" i="13"/>
  <c r="BE121" i="13"/>
  <c r="BE136" i="13"/>
  <c r="BE138" i="13"/>
  <c r="BE145" i="13"/>
  <c r="E50" i="12"/>
  <c r="F59" i="12"/>
  <c r="J84" i="12"/>
  <c r="BE105" i="12"/>
  <c r="BE129" i="12"/>
  <c r="BE137" i="12"/>
  <c r="BE141" i="12"/>
  <c r="BE146" i="12"/>
  <c r="BE101" i="12"/>
  <c r="BE117" i="12"/>
  <c r="BE125" i="12"/>
  <c r="BE93" i="12"/>
  <c r="BE97" i="12"/>
  <c r="BE111" i="12"/>
  <c r="BE115" i="12"/>
  <c r="BE123" i="12"/>
  <c r="BE127" i="12"/>
  <c r="J86" i="12"/>
  <c r="BE99" i="12"/>
  <c r="BE107" i="12"/>
  <c r="BE134" i="12"/>
  <c r="BE144" i="12"/>
  <c r="BE95" i="12"/>
  <c r="BE103" i="12"/>
  <c r="BE109" i="12"/>
  <c r="BE121" i="12"/>
  <c r="BE132" i="12"/>
  <c r="BE150" i="12"/>
  <c r="BE113" i="12"/>
  <c r="BE119" i="12"/>
  <c r="BE139" i="12"/>
  <c r="BE148" i="12"/>
  <c r="J56" i="11"/>
  <c r="E78" i="11"/>
  <c r="F87" i="11"/>
  <c r="BE95" i="11"/>
  <c r="BE100" i="11"/>
  <c r="BE122" i="11"/>
  <c r="BE107" i="11"/>
  <c r="BE105" i="11"/>
  <c r="BE109" i="11"/>
  <c r="BE120" i="11"/>
  <c r="BE102" i="11"/>
  <c r="BK91" i="10"/>
  <c r="BK90" i="10" s="1"/>
  <c r="J90" i="10" s="1"/>
  <c r="J32" i="10" s="1"/>
  <c r="J58" i="11"/>
  <c r="BE97" i="11"/>
  <c r="BE93" i="11"/>
  <c r="BE113" i="11"/>
  <c r="BE124" i="11"/>
  <c r="BE111" i="11"/>
  <c r="BE117" i="11"/>
  <c r="BE115" i="11"/>
  <c r="BE93" i="10"/>
  <c r="E78" i="10"/>
  <c r="J86" i="10"/>
  <c r="BE112" i="10"/>
  <c r="J56" i="10"/>
  <c r="BE96" i="10"/>
  <c r="BE114" i="10"/>
  <c r="F87" i="10"/>
  <c r="BE103" i="10"/>
  <c r="BE105" i="10"/>
  <c r="BE110" i="10"/>
  <c r="BE99" i="10"/>
  <c r="BE101" i="10"/>
  <c r="BE107" i="10"/>
  <c r="E50" i="9"/>
  <c r="J58" i="9"/>
  <c r="BE94" i="9"/>
  <c r="BE100" i="9"/>
  <c r="BE102" i="9"/>
  <c r="BE115" i="9"/>
  <c r="BE113" i="9"/>
  <c r="J56" i="9"/>
  <c r="BE98" i="9"/>
  <c r="BE105" i="9"/>
  <c r="F59" i="9"/>
  <c r="BE120" i="9"/>
  <c r="BE96" i="9"/>
  <c r="BE107" i="9"/>
  <c r="BE124" i="9"/>
  <c r="BE110" i="9"/>
  <c r="BE117" i="9"/>
  <c r="BE122" i="9"/>
  <c r="J97" i="7"/>
  <c r="J65" i="7" s="1"/>
  <c r="J56" i="8"/>
  <c r="J85" i="8"/>
  <c r="BE101" i="8"/>
  <c r="F59" i="8"/>
  <c r="BE95" i="8"/>
  <c r="E50" i="8"/>
  <c r="BE97" i="8"/>
  <c r="BE103" i="8"/>
  <c r="BE108" i="8"/>
  <c r="BE99" i="8"/>
  <c r="BE106" i="8"/>
  <c r="BE110" i="8"/>
  <c r="BE92" i="8"/>
  <c r="BK134" i="6"/>
  <c r="J134" i="6"/>
  <c r="J68" i="6"/>
  <c r="E50" i="7"/>
  <c r="BE115" i="7"/>
  <c r="J58" i="7"/>
  <c r="J89" i="7"/>
  <c r="BE98" i="7"/>
  <c r="BE131" i="7"/>
  <c r="BE139" i="7"/>
  <c r="BE150" i="7"/>
  <c r="BE168" i="7"/>
  <c r="F59" i="7"/>
  <c r="BE109" i="7"/>
  <c r="BE113" i="7"/>
  <c r="BE117" i="7"/>
  <c r="BE148" i="7"/>
  <c r="BK94" i="6"/>
  <c r="BK91" i="6"/>
  <c r="J91" i="6"/>
  <c r="J63" i="6"/>
  <c r="BE100" i="7"/>
  <c r="BE134" i="7"/>
  <c r="BE144" i="7"/>
  <c r="BE146" i="7"/>
  <c r="BE103" i="7"/>
  <c r="BE105" i="7"/>
  <c r="BE125" i="7"/>
  <c r="BE120" i="7"/>
  <c r="BE122" i="7"/>
  <c r="BE137" i="7"/>
  <c r="BE152" i="7"/>
  <c r="BE155" i="7"/>
  <c r="BE159" i="7"/>
  <c r="BE161" i="7"/>
  <c r="BE164" i="7"/>
  <c r="BE107" i="7"/>
  <c r="BE111" i="7"/>
  <c r="BE142" i="7"/>
  <c r="BE127" i="7"/>
  <c r="BE129" i="7"/>
  <c r="BE157" i="7"/>
  <c r="BE166" i="7"/>
  <c r="BK131" i="5"/>
  <c r="J131" i="5"/>
  <c r="J68" i="5"/>
  <c r="E79" i="6"/>
  <c r="BE104" i="6"/>
  <c r="BE114" i="6"/>
  <c r="BE118" i="6"/>
  <c r="J85" i="6"/>
  <c r="F59" i="6"/>
  <c r="BE99" i="6"/>
  <c r="BE102" i="6"/>
  <c r="BE96" i="6"/>
  <c r="BE109" i="6"/>
  <c r="BE123" i="6"/>
  <c r="BE127" i="6"/>
  <c r="BE129" i="6"/>
  <c r="BE106" i="6"/>
  <c r="BE125" i="6"/>
  <c r="BE131" i="6"/>
  <c r="AW60" i="1"/>
  <c r="BK97" i="5"/>
  <c r="J97" i="5" s="1"/>
  <c r="J66" i="5" s="1"/>
  <c r="BE112" i="6"/>
  <c r="BE116" i="6"/>
  <c r="BE120" i="6"/>
  <c r="BE136" i="6"/>
  <c r="J122" i="4"/>
  <c r="J63" i="4" s="1"/>
  <c r="J88" i="4"/>
  <c r="J61" i="4" s="1"/>
  <c r="J142" i="4"/>
  <c r="J66" i="4" s="1"/>
  <c r="E50" i="5"/>
  <c r="J58" i="5"/>
  <c r="J86" i="5"/>
  <c r="BE104" i="5"/>
  <c r="BE109" i="5"/>
  <c r="BE114" i="5"/>
  <c r="BE117" i="5"/>
  <c r="BE119" i="5"/>
  <c r="BE123" i="5"/>
  <c r="BE129" i="5"/>
  <c r="F59" i="5"/>
  <c r="BE95" i="5"/>
  <c r="BE99" i="5"/>
  <c r="BE106" i="5"/>
  <c r="BE111" i="5"/>
  <c r="BE127" i="5"/>
  <c r="BE133" i="5"/>
  <c r="BE136" i="5"/>
  <c r="BE101" i="5"/>
  <c r="BE121" i="5"/>
  <c r="BE125" i="5"/>
  <c r="BA59" i="1"/>
  <c r="BC59" i="1"/>
  <c r="E48" i="4"/>
  <c r="J82" i="4"/>
  <c r="BE89" i="4"/>
  <c r="BE103" i="4"/>
  <c r="BE125" i="4"/>
  <c r="BE129" i="4"/>
  <c r="BE138" i="4"/>
  <c r="BE97" i="4"/>
  <c r="J52" i="4"/>
  <c r="F55" i="4"/>
  <c r="BE93" i="4"/>
  <c r="BE113" i="4"/>
  <c r="BE131" i="4"/>
  <c r="BK88" i="3"/>
  <c r="J88" i="3"/>
  <c r="J60" i="3"/>
  <c r="BE111" i="4"/>
  <c r="BE101" i="4"/>
  <c r="BE105" i="4"/>
  <c r="BE107" i="4"/>
  <c r="BE135" i="4"/>
  <c r="BE143" i="4"/>
  <c r="BE91" i="4"/>
  <c r="BE95" i="4"/>
  <c r="BE99" i="4"/>
  <c r="BE109" i="4"/>
  <c r="BE117" i="4"/>
  <c r="BE123" i="4"/>
  <c r="BE133" i="4"/>
  <c r="BE115" i="4"/>
  <c r="BE119" i="4"/>
  <c r="BE127" i="4"/>
  <c r="BE106" i="3"/>
  <c r="E48" i="3"/>
  <c r="BE148" i="3"/>
  <c r="BE202" i="3"/>
  <c r="BE236" i="3"/>
  <c r="BE239" i="3"/>
  <c r="BE242" i="3"/>
  <c r="BE97" i="3"/>
  <c r="BE100" i="3"/>
  <c r="BE103" i="3"/>
  <c r="BE109" i="3"/>
  <c r="BE139" i="3"/>
  <c r="BE142" i="3"/>
  <c r="BE208" i="3"/>
  <c r="BE214" i="3"/>
  <c r="BE225" i="3"/>
  <c r="BE229" i="3"/>
  <c r="BE232" i="3"/>
  <c r="BE261" i="3"/>
  <c r="BE268" i="3"/>
  <c r="F55" i="3"/>
  <c r="BE258" i="3"/>
  <c r="BE285" i="3"/>
  <c r="BE117" i="3"/>
  <c r="BE127" i="3"/>
  <c r="BE175" i="3"/>
  <c r="BE218" i="3"/>
  <c r="BE222" i="3"/>
  <c r="BE264" i="3"/>
  <c r="J52" i="3"/>
  <c r="BE94" i="3"/>
  <c r="BE130" i="3"/>
  <c r="BE133" i="3"/>
  <c r="BE180" i="3"/>
  <c r="BE246" i="3"/>
  <c r="BE249" i="3"/>
  <c r="BE253" i="3"/>
  <c r="BE256" i="3"/>
  <c r="BE281" i="3"/>
  <c r="J54" i="3"/>
  <c r="BE112" i="3"/>
  <c r="BE122" i="3"/>
  <c r="BE136" i="3"/>
  <c r="BE145" i="3"/>
  <c r="BE150" i="3"/>
  <c r="BE155" i="3"/>
  <c r="BE159" i="3"/>
  <c r="BE165" i="3"/>
  <c r="BE170" i="3"/>
  <c r="BE185" i="3"/>
  <c r="BE190" i="3"/>
  <c r="BE193" i="3"/>
  <c r="BE196" i="3"/>
  <c r="BE199" i="3"/>
  <c r="BE205" i="3"/>
  <c r="BE278" i="3"/>
  <c r="BE291" i="3"/>
  <c r="BE90" i="3"/>
  <c r="BE271" i="3"/>
  <c r="BE274" i="3"/>
  <c r="BE297" i="3"/>
  <c r="BC55" i="1"/>
  <c r="E48" i="2"/>
  <c r="J52" i="2"/>
  <c r="J54" i="2"/>
  <c r="F55" i="2"/>
  <c r="BE98" i="2"/>
  <c r="BE103" i="2"/>
  <c r="BE108" i="2"/>
  <c r="BE112" i="2"/>
  <c r="BE116" i="2"/>
  <c r="BE120" i="2"/>
  <c r="BE123" i="2"/>
  <c r="BE126" i="2"/>
  <c r="BE128" i="2"/>
  <c r="BE131" i="2"/>
  <c r="BE135" i="2"/>
  <c r="BE139" i="2"/>
  <c r="BE143" i="2"/>
  <c r="BE147" i="2"/>
  <c r="BE151" i="2"/>
  <c r="BE154" i="2"/>
  <c r="BE158" i="2"/>
  <c r="BE162" i="2"/>
  <c r="BE166" i="2"/>
  <c r="BE170" i="2"/>
  <c r="BE174" i="2"/>
  <c r="BE178" i="2"/>
  <c r="BE182" i="2"/>
  <c r="BE185" i="2"/>
  <c r="BE189" i="2"/>
  <c r="BE193" i="2"/>
  <c r="BE198" i="2"/>
  <c r="BE201" i="2"/>
  <c r="BE205" i="2"/>
  <c r="BE208" i="2"/>
  <c r="BE211" i="2"/>
  <c r="BE214" i="2"/>
  <c r="BE218" i="2"/>
  <c r="BE223" i="2"/>
  <c r="BE227" i="2"/>
  <c r="BE231" i="2"/>
  <c r="BE235" i="2"/>
  <c r="BE238" i="2"/>
  <c r="BE241" i="2"/>
  <c r="BE244" i="2"/>
  <c r="BE248" i="2"/>
  <c r="BE252" i="2"/>
  <c r="BE255" i="2"/>
  <c r="BE258" i="2"/>
  <c r="BE261" i="2"/>
  <c r="BE264" i="2"/>
  <c r="BE266" i="2"/>
  <c r="BE268" i="2"/>
  <c r="BE271" i="2"/>
  <c r="BE274" i="2"/>
  <c r="BE277" i="2"/>
  <c r="BE282" i="2"/>
  <c r="BE285" i="2"/>
  <c r="BE288" i="2"/>
  <c r="BE291" i="2"/>
  <c r="BE293" i="2"/>
  <c r="BE297" i="2"/>
  <c r="BE301" i="2"/>
  <c r="BE304" i="2"/>
  <c r="BE307" i="2"/>
  <c r="BE310" i="2"/>
  <c r="BE313" i="2"/>
  <c r="BE316" i="2"/>
  <c r="BE319" i="2"/>
  <c r="BE322" i="2"/>
  <c r="BE325" i="2"/>
  <c r="BE328" i="2"/>
  <c r="BE332" i="2"/>
  <c r="BE336" i="2"/>
  <c r="BE338" i="2"/>
  <c r="BE341" i="2"/>
  <c r="BE345" i="2"/>
  <c r="BE349" i="2"/>
  <c r="BE353" i="2"/>
  <c r="BE356" i="2"/>
  <c r="BE359" i="2"/>
  <c r="BE362" i="2"/>
  <c r="BE365" i="2"/>
  <c r="BE369" i="2"/>
  <c r="BE372" i="2"/>
  <c r="BE375" i="2"/>
  <c r="BE378" i="2"/>
  <c r="BE381" i="2"/>
  <c r="BE384" i="2"/>
  <c r="BE388" i="2"/>
  <c r="BE391" i="2"/>
  <c r="BE393" i="2"/>
  <c r="BE396" i="2"/>
  <c r="BE399" i="2"/>
  <c r="BE403" i="2"/>
  <c r="BE406" i="2"/>
  <c r="BA55" i="1"/>
  <c r="BD55" i="1"/>
  <c r="BB55" i="1"/>
  <c r="AW55" i="1"/>
  <c r="F36" i="14"/>
  <c r="BC69" i="1"/>
  <c r="F39" i="8"/>
  <c r="BD63" i="1"/>
  <c r="F34" i="3"/>
  <c r="BA56" i="1" s="1"/>
  <c r="J36" i="13"/>
  <c r="AW68" i="1"/>
  <c r="F39" i="10"/>
  <c r="BD65" i="1" s="1"/>
  <c r="F37" i="11"/>
  <c r="BB66" i="1" s="1"/>
  <c r="F35" i="3"/>
  <c r="BB56" i="1"/>
  <c r="F39" i="12"/>
  <c r="BD67" i="1"/>
  <c r="F36" i="8"/>
  <c r="BA63" i="1" s="1"/>
  <c r="F37" i="7"/>
  <c r="BB62" i="1"/>
  <c r="F38" i="13"/>
  <c r="BC68" i="1" s="1"/>
  <c r="F38" i="11"/>
  <c r="BC66" i="1" s="1"/>
  <c r="J34" i="17"/>
  <c r="AW72" i="1"/>
  <c r="F36" i="4"/>
  <c r="BC58" i="1"/>
  <c r="F34" i="14"/>
  <c r="BA69" i="1" s="1"/>
  <c r="F39" i="7"/>
  <c r="BD62" i="1"/>
  <c r="F37" i="6"/>
  <c r="BB60" i="1" s="1"/>
  <c r="F37" i="4"/>
  <c r="BD58" i="1" s="1"/>
  <c r="F35" i="14"/>
  <c r="BB69" i="1"/>
  <c r="F35" i="15"/>
  <c r="BB70" i="1"/>
  <c r="F36" i="7"/>
  <c r="BA62" i="1" s="1"/>
  <c r="F38" i="12"/>
  <c r="BC67" i="1"/>
  <c r="F34" i="17"/>
  <c r="BA72" i="1" s="1"/>
  <c r="F35" i="4"/>
  <c r="BB58" i="1" s="1"/>
  <c r="F35" i="16"/>
  <c r="BB71" i="1"/>
  <c r="J36" i="9"/>
  <c r="AW64" i="1"/>
  <c r="F35" i="17"/>
  <c r="BB72" i="1" s="1"/>
  <c r="F37" i="5"/>
  <c r="BB59" i="1"/>
  <c r="F37" i="16"/>
  <c r="BD71" i="1" s="1"/>
  <c r="F36" i="6"/>
  <c r="BA60" i="1"/>
  <c r="F38" i="6"/>
  <c r="BC60" i="1"/>
  <c r="BC57" i="1"/>
  <c r="AY57" i="1"/>
  <c r="J36" i="8"/>
  <c r="AW63" i="1"/>
  <c r="F37" i="8"/>
  <c r="BB63" i="1"/>
  <c r="F36" i="13"/>
  <c r="BA68" i="1"/>
  <c r="F36" i="3"/>
  <c r="BC56" i="1"/>
  <c r="J36" i="11"/>
  <c r="AW66" i="1"/>
  <c r="F39" i="6"/>
  <c r="BD60" i="1"/>
  <c r="F37" i="12"/>
  <c r="BB67" i="1"/>
  <c r="J34" i="3"/>
  <c r="AW56" i="1"/>
  <c r="F36" i="15"/>
  <c r="BC70" i="1"/>
  <c r="AS54" i="1"/>
  <c r="F38" i="9"/>
  <c r="BC64" i="1"/>
  <c r="J36" i="7"/>
  <c r="AW62" i="1"/>
  <c r="F37" i="13"/>
  <c r="BB68" i="1" s="1"/>
  <c r="F36" i="9"/>
  <c r="BA64" i="1"/>
  <c r="F39" i="5"/>
  <c r="BD59" i="1" s="1"/>
  <c r="F36" i="11"/>
  <c r="BA66" i="1" s="1"/>
  <c r="F38" i="10"/>
  <c r="BC65" i="1"/>
  <c r="F34" i="16"/>
  <c r="BA71" i="1"/>
  <c r="F36" i="17"/>
  <c r="BC72" i="1" s="1"/>
  <c r="J36" i="10"/>
  <c r="AW65" i="1"/>
  <c r="F37" i="3"/>
  <c r="BD56" i="1"/>
  <c r="J34" i="14"/>
  <c r="AW69" i="1"/>
  <c r="F39" i="11"/>
  <c r="BD66" i="1"/>
  <c r="J36" i="5"/>
  <c r="AW59" i="1"/>
  <c r="F37" i="9"/>
  <c r="BB64" i="1"/>
  <c r="F34" i="4"/>
  <c r="BA58" i="1"/>
  <c r="F37" i="17"/>
  <c r="BD72" i="1"/>
  <c r="F39" i="13"/>
  <c r="BD68" i="1"/>
  <c r="J34" i="15"/>
  <c r="AW70" i="1"/>
  <c r="F36" i="16"/>
  <c r="BC71" i="1"/>
  <c r="F38" i="7"/>
  <c r="BC62" i="1"/>
  <c r="F39" i="9"/>
  <c r="BD64" i="1"/>
  <c r="F36" i="12"/>
  <c r="BA67" i="1" s="1"/>
  <c r="F37" i="14"/>
  <c r="BD69" i="1"/>
  <c r="F38" i="8"/>
  <c r="BC63" i="1"/>
  <c r="F37" i="15"/>
  <c r="BD70" i="1" s="1"/>
  <c r="J34" i="4"/>
  <c r="AW58" i="1"/>
  <c r="J36" i="12"/>
  <c r="AW67" i="1" s="1"/>
  <c r="F36" i="10"/>
  <c r="BA65" i="1" s="1"/>
  <c r="F34" i="15"/>
  <c r="BA70" i="1"/>
  <c r="J34" i="16"/>
  <c r="AW71" i="1"/>
  <c r="F37" i="10"/>
  <c r="BB65" i="1" s="1"/>
  <c r="J30" i="15" l="1"/>
  <c r="J59" i="15"/>
  <c r="J109" i="16"/>
  <c r="J61" i="16" s="1"/>
  <c r="BK83" i="16"/>
  <c r="J83" i="16" s="1"/>
  <c r="J59" i="16" s="1"/>
  <c r="BK86" i="4"/>
  <c r="J86" i="4" s="1"/>
  <c r="J30" i="4" s="1"/>
  <c r="J87" i="4"/>
  <c r="J60" i="4" s="1"/>
  <c r="J140" i="13"/>
  <c r="J67" i="13" s="1"/>
  <c r="J82" i="14"/>
  <c r="J60" i="14" s="1"/>
  <c r="J118" i="16"/>
  <c r="J62" i="16" s="1"/>
  <c r="R91" i="10"/>
  <c r="R90" i="10"/>
  <c r="BK96" i="7"/>
  <c r="J96" i="7" s="1"/>
  <c r="J64" i="7" s="1"/>
  <c r="P86" i="4"/>
  <c r="AU58" i="1"/>
  <c r="AU57" i="1" s="1"/>
  <c r="R91" i="13"/>
  <c r="R90" i="13"/>
  <c r="P92" i="9"/>
  <c r="P91" i="9"/>
  <c r="AU64" i="1"/>
  <c r="R88" i="3"/>
  <c r="R87" i="3"/>
  <c r="P96" i="7"/>
  <c r="P95" i="7" s="1"/>
  <c r="AU62" i="1" s="1"/>
  <c r="P91" i="12"/>
  <c r="P90" i="12"/>
  <c r="AU67" i="1" s="1"/>
  <c r="T86" i="4"/>
  <c r="T91" i="12"/>
  <c r="T90" i="12"/>
  <c r="T92" i="9"/>
  <c r="T91" i="9"/>
  <c r="T83" i="16"/>
  <c r="P91" i="13"/>
  <c r="P90" i="13" s="1"/>
  <c r="AU68" i="1" s="1"/>
  <c r="P83" i="16"/>
  <c r="AU71" i="1"/>
  <c r="BK84" i="17"/>
  <c r="J84" i="17"/>
  <c r="J60" i="17" s="1"/>
  <c r="R83" i="16"/>
  <c r="R86" i="4"/>
  <c r="P88" i="3"/>
  <c r="P87" i="3"/>
  <c r="AU56" i="1"/>
  <c r="R221" i="2"/>
  <c r="P91" i="11"/>
  <c r="P90" i="11"/>
  <c r="AU66" i="1"/>
  <c r="R91" i="12"/>
  <c r="R90" i="12"/>
  <c r="R96" i="2"/>
  <c r="R95" i="2"/>
  <c r="P221" i="2"/>
  <c r="T221" i="2"/>
  <c r="BK91" i="12"/>
  <c r="J91" i="12"/>
  <c r="J64" i="12" s="1"/>
  <c r="T96" i="7"/>
  <c r="T95" i="7"/>
  <c r="R91" i="11"/>
  <c r="R90" i="11" s="1"/>
  <c r="T88" i="3"/>
  <c r="T87" i="3" s="1"/>
  <c r="T91" i="11"/>
  <c r="T90" i="11"/>
  <c r="T96" i="2"/>
  <c r="T95" i="2"/>
  <c r="P96" i="2"/>
  <c r="P95" i="2" s="1"/>
  <c r="AU55" i="1" s="1"/>
  <c r="AG70" i="1"/>
  <c r="BK96" i="2"/>
  <c r="J85" i="17"/>
  <c r="J61" i="17"/>
  <c r="BK90" i="8"/>
  <c r="J90" i="8"/>
  <c r="J64" i="8"/>
  <c r="BK91" i="11"/>
  <c r="J91" i="11"/>
  <c r="J64" i="11"/>
  <c r="BK93" i="5"/>
  <c r="J93" i="5"/>
  <c r="J64" i="5"/>
  <c r="BK221" i="2"/>
  <c r="J221" i="2" s="1"/>
  <c r="J67" i="2" s="1"/>
  <c r="BK90" i="13"/>
  <c r="J90" i="13"/>
  <c r="J32" i="13" s="1"/>
  <c r="AG68" i="1" s="1"/>
  <c r="AG65" i="1"/>
  <c r="J63" i="10"/>
  <c r="J91" i="10"/>
  <c r="J64" i="10"/>
  <c r="J92" i="9"/>
  <c r="J64" i="9"/>
  <c r="J94" i="6"/>
  <c r="J66" i="6"/>
  <c r="BK92" i="5"/>
  <c r="J92" i="5"/>
  <c r="J63" i="5" s="1"/>
  <c r="AG58" i="1"/>
  <c r="J59" i="4"/>
  <c r="BK87" i="3"/>
  <c r="J87" i="3"/>
  <c r="J59" i="3"/>
  <c r="BA57" i="1"/>
  <c r="AW57" i="1"/>
  <c r="J35" i="10"/>
  <c r="AV65" i="1"/>
  <c r="AT65" i="1" s="1"/>
  <c r="AN65" i="1" s="1"/>
  <c r="F35" i="9"/>
  <c r="AZ64" i="1"/>
  <c r="F35" i="10"/>
  <c r="AZ65" i="1"/>
  <c r="F33" i="3"/>
  <c r="AZ56" i="1" s="1"/>
  <c r="J33" i="17"/>
  <c r="AV72" i="1"/>
  <c r="AT72" i="1"/>
  <c r="J35" i="8"/>
  <c r="AV63" i="1" s="1"/>
  <c r="AT63" i="1" s="1"/>
  <c r="J33" i="16"/>
  <c r="AV71" i="1"/>
  <c r="AT71" i="1"/>
  <c r="BB57" i="1"/>
  <c r="AX57" i="1"/>
  <c r="BA61" i="1"/>
  <c r="AW61" i="1" s="1"/>
  <c r="F33" i="4"/>
  <c r="AZ58" i="1"/>
  <c r="F35" i="12"/>
  <c r="AZ67" i="1"/>
  <c r="F35" i="7"/>
  <c r="AZ62" i="1" s="1"/>
  <c r="BD61" i="1"/>
  <c r="J32" i="9"/>
  <c r="AG64" i="1"/>
  <c r="J35" i="13"/>
  <c r="AV68" i="1"/>
  <c r="AT68" i="1" s="1"/>
  <c r="J35" i="5"/>
  <c r="AV59" i="1"/>
  <c r="AT59" i="1"/>
  <c r="BB61" i="1"/>
  <c r="AX61" i="1"/>
  <c r="F35" i="6"/>
  <c r="AZ60" i="1"/>
  <c r="J33" i="15"/>
  <c r="AV70" i="1"/>
  <c r="AT70" i="1"/>
  <c r="AN70" i="1"/>
  <c r="F35" i="5"/>
  <c r="AZ59" i="1"/>
  <c r="J33" i="14"/>
  <c r="AV69" i="1"/>
  <c r="AT69" i="1"/>
  <c r="F33" i="14"/>
  <c r="AZ69" i="1"/>
  <c r="F35" i="8"/>
  <c r="AZ63" i="1"/>
  <c r="F33" i="2"/>
  <c r="AZ55" i="1"/>
  <c r="F35" i="13"/>
  <c r="AZ68" i="1"/>
  <c r="J30" i="14"/>
  <c r="AG69" i="1"/>
  <c r="J33" i="3"/>
  <c r="AV56" i="1"/>
  <c r="AT56" i="1"/>
  <c r="J33" i="4"/>
  <c r="AV58" i="1" s="1"/>
  <c r="AT58" i="1" s="1"/>
  <c r="AN58" i="1" s="1"/>
  <c r="J35" i="12"/>
  <c r="AV67" i="1" s="1"/>
  <c r="AT67" i="1" s="1"/>
  <c r="F33" i="16"/>
  <c r="AZ71" i="1" s="1"/>
  <c r="J32" i="6"/>
  <c r="AG60" i="1"/>
  <c r="F35" i="11"/>
  <c r="AZ66" i="1"/>
  <c r="F33" i="17"/>
  <c r="AZ72" i="1"/>
  <c r="J35" i="9"/>
  <c r="AV64" i="1"/>
  <c r="AT64" i="1"/>
  <c r="BD57" i="1"/>
  <c r="F33" i="15"/>
  <c r="AZ70" i="1"/>
  <c r="J35" i="6"/>
  <c r="AV60" i="1"/>
  <c r="AT60" i="1"/>
  <c r="BC61" i="1"/>
  <c r="AY61" i="1" s="1"/>
  <c r="J35" i="11"/>
  <c r="AV66" i="1"/>
  <c r="AT66" i="1"/>
  <c r="J35" i="7"/>
  <c r="AV62" i="1"/>
  <c r="AT62" i="1"/>
  <c r="J33" i="2"/>
  <c r="AV55" i="1"/>
  <c r="AT55" i="1"/>
  <c r="J30" i="16" l="1"/>
  <c r="AG71" i="1" s="1"/>
  <c r="BK95" i="2"/>
  <c r="J95" i="2"/>
  <c r="J59" i="2"/>
  <c r="BK89" i="8"/>
  <c r="J89" i="8"/>
  <c r="BK83" i="17"/>
  <c r="J83" i="17"/>
  <c r="J59" i="17"/>
  <c r="J96" i="2"/>
  <c r="J60" i="2"/>
  <c r="BK95" i="7"/>
  <c r="J95" i="7" s="1"/>
  <c r="J63" i="7" s="1"/>
  <c r="BK90" i="11"/>
  <c r="J90" i="11"/>
  <c r="J63" i="11"/>
  <c r="BK90" i="12"/>
  <c r="J90" i="12"/>
  <c r="J63" i="12"/>
  <c r="AN71" i="1"/>
  <c r="J39" i="16"/>
  <c r="AN69" i="1"/>
  <c r="J39" i="15"/>
  <c r="AN68" i="1"/>
  <c r="J63" i="13"/>
  <c r="J39" i="14"/>
  <c r="J41" i="13"/>
  <c r="AN64" i="1"/>
  <c r="J41" i="10"/>
  <c r="J41" i="9"/>
  <c r="AN60" i="1"/>
  <c r="J41" i="6"/>
  <c r="J39" i="4"/>
  <c r="J32" i="8"/>
  <c r="AG63" i="1"/>
  <c r="J32" i="5"/>
  <c r="AG59" i="1"/>
  <c r="AG57" i="1"/>
  <c r="J30" i="3"/>
  <c r="AG56" i="1"/>
  <c r="BC54" i="1"/>
  <c r="W32" i="1"/>
  <c r="BA54" i="1"/>
  <c r="W30" i="1"/>
  <c r="BB54" i="1"/>
  <c r="W31" i="1"/>
  <c r="AZ57" i="1"/>
  <c r="AV57" i="1" s="1"/>
  <c r="AT57" i="1" s="1"/>
  <c r="AU61" i="1"/>
  <c r="AZ61" i="1"/>
  <c r="AV61" i="1"/>
  <c r="AT61" i="1" s="1"/>
  <c r="BD54" i="1"/>
  <c r="W33" i="1"/>
  <c r="J41" i="8" l="1"/>
  <c r="J63" i="8"/>
  <c r="AN57" i="1"/>
  <c r="J41" i="5"/>
  <c r="AN59" i="1"/>
  <c r="J39" i="3"/>
  <c r="AN56" i="1"/>
  <c r="AN63" i="1"/>
  <c r="AU54" i="1"/>
  <c r="AW54" i="1"/>
  <c r="AK30" i="1" s="1"/>
  <c r="J32" i="7"/>
  <c r="AG62" i="1" s="1"/>
  <c r="AN62" i="1" s="1"/>
  <c r="AZ54" i="1"/>
  <c r="W29" i="1"/>
  <c r="J32" i="11"/>
  <c r="AG66" i="1"/>
  <c r="AN66" i="1"/>
  <c r="J30" i="17"/>
  <c r="AG72" i="1"/>
  <c r="AY54" i="1"/>
  <c r="J32" i="12"/>
  <c r="AG67" i="1"/>
  <c r="AN67" i="1" s="1"/>
  <c r="J30" i="2"/>
  <c r="AG55" i="1"/>
  <c r="AX54" i="1"/>
  <c r="J39" i="2" l="1"/>
  <c r="J41" i="7"/>
  <c r="J41" i="11"/>
  <c r="J39" i="17"/>
  <c r="J41" i="12"/>
  <c r="AN72" i="1"/>
  <c r="AN55" i="1"/>
  <c r="AV54" i="1"/>
  <c r="AK29" i="1" s="1"/>
  <c r="AG61" i="1"/>
  <c r="AN61" i="1" s="1"/>
  <c r="AG54" i="1" l="1"/>
  <c r="AK26" i="1" s="1"/>
  <c r="AK35" i="1" s="1"/>
  <c r="AT54" i="1"/>
  <c r="AN54" i="1"/>
</calcChain>
</file>

<file path=xl/sharedStrings.xml><?xml version="1.0" encoding="utf-8"?>
<sst xmlns="http://schemas.openxmlformats.org/spreadsheetml/2006/main" count="12019" uniqueCount="1867">
  <si>
    <t>Export Komplet</t>
  </si>
  <si>
    <t>VZ</t>
  </si>
  <si>
    <t>2.0</t>
  </si>
  <si>
    <t>ZAMOK</t>
  </si>
  <si>
    <t>False</t>
  </si>
  <si>
    <t>{fae6f72a-25d8-41bd-b3d2-40b8ee5457c6}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</si>
  <si>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</si>
  <si>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</si>
  <si>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</si>
  <si>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</si>
  <si>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</si>
  <si>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</si>
  <si>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</si>
  <si>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</si>
  <si>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Nem_FM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</si>
  <si>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</si>
  <si>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</si>
  <si>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Expektace_04_25</t>
  </si>
  <si>
    <t>KSO:</t>
  </si>
  <si>
    <t/>
  </si>
  <si>
    <t>CC-CZ:</t>
  </si>
  <si>
    <t>Místo:</t>
  </si>
  <si>
    <t>parc.č. 650/40, 650/39, 650/38</t>
  </si>
  <si>
    <t>Datum:</t>
  </si>
  <si>
    <t>18. 6. 2024</t>
  </si>
  <si>
    <t>Zadavatel:</t>
  </si>
  <si>
    <t>IČ:</t>
  </si>
  <si>
    <t>00534188</t>
  </si>
  <si>
    <t>Nemocnice ve Frýdku-Místku, p.o.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</si>
  <si>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</si>
  <si>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</si>
  <si>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</si>
  <si>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</si>
  <si>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</si>
  <si>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</si>
  <si>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</si>
  <si>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06369201</t>
  </si>
  <si>
    <t>Amun Pro s.r.o.</t>
  </si>
  <si>
    <t>CZ06369201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</si>
  <si>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</si>
  <si>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</si>
  <si>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</si>
  <si>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</si>
  <si>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</si>
  <si>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</si>
  <si>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</si>
  <si>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</si>
  <si>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</si>
  <si>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</si>
  <si>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</si>
  <si>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</si>
  <si>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</si>
  <si>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</si>
  <si>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</si>
  <si>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</si>
  <si>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</si>
  <si>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</si>
  <si>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</si>
  <si>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</si>
  <si>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</si>
  <si>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</si>
  <si>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</si>
  <si>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</si>
  <si>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</si>
  <si>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</si>
  <si>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</si>
  <si>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</si>
  <si>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</si>
  <si>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</si>
  <si>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</si>
  <si>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</si>
  <si>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</si>
  <si>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</si>
  <si>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</si>
  <si>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</si>
  <si>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</si>
  <si>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</si>
  <si>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</si>
  <si>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</si>
  <si>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</si>
  <si>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</si>
  <si>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práce</t>
  </si>
  <si>
    <t>STA</t>
  </si>
  <si>
    <t>1</t>
  </si>
  <si>
    <t>{a5f4bca8-a6a3-44c8-83cb-58e4e879abdf}</t>
  </si>
  <si>
    <t>2</t>
  </si>
  <si>
    <t>02</t>
  </si>
  <si>
    <t>ZTI (VODA, KANALIZACE, ÚT)</t>
  </si>
  <si>
    <t>{2d26f047-625e-4f0a-8d09-ce01c3a1df44}</t>
  </si>
  <si>
    <t>03</t>
  </si>
  <si>
    <t>ELEKTRO_SIL</t>
  </si>
  <si>
    <t>{92012b61-0348-471a-8f29-4a1efaa0ec2a}</t>
  </si>
  <si>
    <t>Soupis</t>
  </si>
  <si>
    <t>###NOINSERT###</t>
  </si>
  <si>
    <t>03.1</t>
  </si>
  <si>
    <t>Připojneí VZT, Pohonu dveří</t>
  </si>
  <si>
    <t>{21251e34-be90-459a-ac2e-1992056b9c8f}</t>
  </si>
  <si>
    <t>03.2</t>
  </si>
  <si>
    <t>stavební úpravy Expektace_doplnění</t>
  </si>
  <si>
    <t>{5966fa43-1a8a-4858-9cc8-f12355786ecf}</t>
  </si>
  <si>
    <t>04</t>
  </si>
  <si>
    <t>ELEKTRO_SLB</t>
  </si>
  <si>
    <t>{da87c719-a6fd-4107-a6cc-8368fc5372ae}</t>
  </si>
  <si>
    <t>04.1</t>
  </si>
  <si>
    <t>SK</t>
  </si>
  <si>
    <t>{6c215101-1c1c-4d6d-89be-8a41abe6b2af}</t>
  </si>
  <si>
    <t>04.2</t>
  </si>
  <si>
    <t>IP KAM+VDT</t>
  </si>
  <si>
    <t>{482af32b-ca93-4a20-b9b6-baae2cc39045}</t>
  </si>
  <si>
    <t>04.3</t>
  </si>
  <si>
    <t>EKV</t>
  </si>
  <si>
    <t>{4ea18995-b3e0-4e69-89ee-2c1848b0d138}</t>
  </si>
  <si>
    <t>04.4</t>
  </si>
  <si>
    <t>EVR</t>
  </si>
  <si>
    <t>{63e920d9-bd99-49a0-ae7b-4e09700a4f6a}</t>
  </si>
  <si>
    <t>04.5</t>
  </si>
  <si>
    <t>EPS</t>
  </si>
  <si>
    <t>{f9091bee-1668-4a11-ba4b-de16bff1b1f0}</t>
  </si>
  <si>
    <t>04.6</t>
  </si>
  <si>
    <t>KPS</t>
  </si>
  <si>
    <t>{0494aab9-ea56-4d13-89e6-bc90a27454bf}</t>
  </si>
  <si>
    <t>04.7</t>
  </si>
  <si>
    <t>KT</t>
  </si>
  <si>
    <t>{ae7215e4-519c-4e78-9da6-512d6c30da88}</t>
  </si>
  <si>
    <t>05</t>
  </si>
  <si>
    <t>Medi Plyny</t>
  </si>
  <si>
    <t>{43bca4db-e3e1-40a6-8314-8809d2cfabb2}</t>
  </si>
  <si>
    <t>06</t>
  </si>
  <si>
    <t>Lékařská technologie, vybavení</t>
  </si>
  <si>
    <t>{00555325-849e-4e2e-a70c-356414a85ff9}</t>
  </si>
  <si>
    <t>07</t>
  </si>
  <si>
    <t>VZT</t>
  </si>
  <si>
    <t>{920fc253-1261-4393-a132-d1235334a1a0}</t>
  </si>
  <si>
    <t>08</t>
  </si>
  <si>
    <t>VRN</t>
  </si>
  <si>
    <t>{1decd773-2f39-45ba-b825-22fa3c687996}</t>
  </si>
  <si>
    <t>KRYCÍ LIST SOUPISU PRACÍ</t>
  </si>
  <si>
    <t>Objekt:</t>
  </si>
  <si>
    <t>01 - Stavební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</si>
  <si>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</si>
  <si>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</si>
  <si>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</si>
  <si>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</si>
  <si>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</si>
  <si>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</si>
  <si>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</si>
  <si>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</si>
  <si>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</si>
  <si>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</si>
  <si>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</si>
  <si>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</si>
  <si>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</si>
  <si>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</si>
  <si>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</si>
  <si>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</si>
  <si>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</si>
  <si>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</si>
  <si>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</si>
  <si>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</si>
  <si>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</si>
  <si>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</si>
  <si>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</si>
  <si>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</si>
  <si>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</si>
  <si>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</si>
  <si>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</si>
  <si>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</si>
  <si>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</si>
  <si>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</si>
  <si>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</si>
  <si>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</si>
  <si>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</si>
  <si>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</si>
  <si>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</si>
  <si>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</si>
  <si>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</si>
  <si>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</si>
  <si>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</si>
  <si>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342272245</t>
  </si>
  <si>
    <t>Příčka z pórobetonových hladkých tvárnic na tenkovrstvou maltu tl 150 mm</t>
  </si>
  <si>
    <t>m2</t>
  </si>
  <si>
    <t>CS ÚRS 2024 01</t>
  </si>
  <si>
    <t>4</t>
  </si>
  <si>
    <t>1962412490</t>
  </si>
  <si>
    <t>PP</t>
  </si>
  <si>
    <t>Příčky z pórobetonových tvárnic hladkých na tenké maltové lože objemová hmotnost do 500 kg/m3, tloušťka příčky 150 mm</t>
  </si>
  <si>
    <t>Online PSC</t>
  </si>
  <si>
    <t>https://podminky.urs.cz/item/CS_URS_2024_01/342272245</t>
  </si>
  <si>
    <t>VV</t>
  </si>
  <si>
    <t>0,9*(0,9+1,4+1,85+1,85)</t>
  </si>
  <si>
    <t>Vodorovné konstrukce</t>
  </si>
  <si>
    <t>317944323</t>
  </si>
  <si>
    <t>Válcované nosníky č.12 až 22 dodatečně osazované do připravených otvorů</t>
  </si>
  <si>
    <t>t</t>
  </si>
  <si>
    <t>1630340742</t>
  </si>
  <si>
    <t>Válcované nosníky dodatečně osazované do připravených otvorů bez zazdění hlav č. 12 až 22</t>
  </si>
  <si>
    <t>https://podminky.urs.cz/item/CS_URS_2024_01/317944323</t>
  </si>
  <si>
    <t>P</t>
  </si>
  <si>
    <t xml:space="preserve">Poznámka k položce:_x000D_
Včetně dodávky a montáže/osazení _x000D_
I č.160-3x - 0,084t_x000D_
</t>
  </si>
  <si>
    <t>0,084</t>
  </si>
  <si>
    <t>413232221</t>
  </si>
  <si>
    <t>Zazdívka zhlaví válcovaných nosníků v přes 150 do 300 mm</t>
  </si>
  <si>
    <t>kus</t>
  </si>
  <si>
    <t>-1037340626</t>
  </si>
  <si>
    <t>Zazdívka zhlaví stropních trámů nebo válcovaných nosníků pálenými cihlami válcovaných nosníků, výšky přes 150 do 300 mm</t>
  </si>
  <si>
    <t>https://podminky.urs.cz/item/CS_URS_2024_01/413232221</t>
  </si>
  <si>
    <t>6</t>
  </si>
  <si>
    <t>Úpravy povrchů, podlahy a osazování výplní</t>
  </si>
  <si>
    <t>612142001</t>
  </si>
  <si>
    <t>Potažení vnitřních stěn sklovláknitým pletivem vtlačeným do tenkovrstvé hmoty</t>
  </si>
  <si>
    <t>-1523075803</t>
  </si>
  <si>
    <t>Potažení vnitřních ploch pletivem v ploše nebo pruzích, na plném podkladu sklovláknitým vtlačením do tmelu stěn</t>
  </si>
  <si>
    <t>https://podminky.urs.cz/item/CS_URS_2024_01/612142001</t>
  </si>
  <si>
    <t>3,5*(18+4,85+14+4)+0,5*(1,25+0,75+0,75)</t>
  </si>
  <si>
    <t>5</t>
  </si>
  <si>
    <t>612315302</t>
  </si>
  <si>
    <t>Vápenná štuková omítka ostění nebo nadpraží</t>
  </si>
  <si>
    <t>CS ÚRS 2024 02</t>
  </si>
  <si>
    <t>-130221124</t>
  </si>
  <si>
    <t>Vápenná omítka ostění nebo nadpraží štuková dvouvrstvá</t>
  </si>
  <si>
    <t>https://podminky.urs.cz/item/CS_URS_2024_02/612315302</t>
  </si>
  <si>
    <t>0,5*((1,5+2,2+2,2)*4)</t>
  </si>
  <si>
    <t>612321131</t>
  </si>
  <si>
    <t>Potažení vnitřních stěn vápenocementovým štukem tloušťky do 3 mm</t>
  </si>
  <si>
    <t>1700025449</t>
  </si>
  <si>
    <t>Potažení vnitřních ploch vápenocementovým štukem tloušťky do 3 mm svislých konstrukcí stěn</t>
  </si>
  <si>
    <t>https://podminky.urs.cz/item/CS_URS_2024_01/612321131</t>
  </si>
  <si>
    <t>7</t>
  </si>
  <si>
    <t>619995001</t>
  </si>
  <si>
    <t>Začištění omítek kolem oken, dveří, podlah nebo obkladů</t>
  </si>
  <si>
    <t>m</t>
  </si>
  <si>
    <t>-1911962221</t>
  </si>
  <si>
    <t>Začištění omítek (s dodáním hmot) kolem oken, dveří, podlah, obkladů apod.</t>
  </si>
  <si>
    <t>https://podminky.urs.cz/item/CS_URS_2024_01/619995001</t>
  </si>
  <si>
    <t>8</t>
  </si>
  <si>
    <t>M</t>
  </si>
  <si>
    <t>59051516</t>
  </si>
  <si>
    <t>profil začišťovací PVC pro ostění vnitřních omítek</t>
  </si>
  <si>
    <t>1009780690</t>
  </si>
  <si>
    <t>9</t>
  </si>
  <si>
    <t>622225134</t>
  </si>
  <si>
    <t>Oprava kontaktního zateplení stěn z desek z minerální vlny tl přes 120 do 160 mm pl přes 0,5 do 1,0 m2</t>
  </si>
  <si>
    <t>-1126230838</t>
  </si>
  <si>
    <t>Oprava kontaktního zateplení z desek z minerální vlny jednotlivých malých ploch tloušťky přes 120 do 160 mm stěn, plochy jednotlivě přes 0,5 do 1,0 m2</t>
  </si>
  <si>
    <t>https://podminky.urs.cz/item/CS_URS_2024_01/622225134</t>
  </si>
  <si>
    <t>10</t>
  </si>
  <si>
    <t>631311136</t>
  </si>
  <si>
    <t>Mazanina tl přes 120 do 240 mm z betonu prostého bez zvýšených nároků na prostředí tř. C 25/30</t>
  </si>
  <si>
    <t>m3</t>
  </si>
  <si>
    <t>1310273373</t>
  </si>
  <si>
    <t>Mazanina z betonu prostého bez zvýšených nároků na prostředí tl. přes 120 do 240 mm tř. C 25/30</t>
  </si>
  <si>
    <t>https://podminky.urs.cz/item/CS_URS_2024_01/631311136</t>
  </si>
  <si>
    <t>8,5*0,15</t>
  </si>
  <si>
    <t>11</t>
  </si>
  <si>
    <t>631312141</t>
  </si>
  <si>
    <t>Doplnění rýh v dosavadních mazaninách betonem prostým</t>
  </si>
  <si>
    <t>12468841</t>
  </si>
  <si>
    <t>Doplnění dosavadních mazanin prostým betonem s dodáním hmot, bez potěru, plochy jednotlivě rýh v dosavadních mazaninách</t>
  </si>
  <si>
    <t>https://podminky.urs.cz/item/CS_URS_2024_01/631312141</t>
  </si>
  <si>
    <t>0,1*(7+1,5)</t>
  </si>
  <si>
    <t>632451441</t>
  </si>
  <si>
    <t>Doplnění cementového potěru hlazeného pl do 1 m2 tl přes 30 do 40 mm</t>
  </si>
  <si>
    <t>2565737</t>
  </si>
  <si>
    <t>Doplnění cementového potěru na mazaninách a betonových podkladech (s dodáním hmot), hlazeného dřevěným nebo ocelovým hladítkem, plochy jednotlivě do 1 m2 a tl. přes 30 do 40 mm</t>
  </si>
  <si>
    <t>https://podminky.urs.cz/item/CS_URS_2024_01/632451441</t>
  </si>
  <si>
    <t>7+1,5</t>
  </si>
  <si>
    <t>13</t>
  </si>
  <si>
    <t>632681115</t>
  </si>
  <si>
    <t>Vyspravení betonových podlah rychletuhnoucím polymerem vysprávka průměr přes 200 do 500 mm tl do 50 mm</t>
  </si>
  <si>
    <t>2137732065</t>
  </si>
  <si>
    <t>Vyspravení betonových podlah rychletuhnoucím polymerem s možností okamžitého zatížení, průměr vysprávky přes 200 do 500 mm a tl. do 50 mm</t>
  </si>
  <si>
    <t>https://podminky.urs.cz/item/CS_URS_2024_02/632681115</t>
  </si>
  <si>
    <t>Poznámka k položce:_x000D_
prahy výtahů</t>
  </si>
  <si>
    <t>14</t>
  </si>
  <si>
    <t>632902221</t>
  </si>
  <si>
    <t>Příprava zatvrdlého povrchu betonových mazanin pro cementový potěr spojovacím můstkem</t>
  </si>
  <si>
    <t>-627579689</t>
  </si>
  <si>
    <t>Příprava zatvrdlého povrchu betonových mazanin pro cementový potěr spojovacím (adhezním) můstkem</t>
  </si>
  <si>
    <t>https://podminky.urs.cz/item/CS_URS_2024_02/632902221</t>
  </si>
  <si>
    <t>2,72*2+2,4*2</t>
  </si>
  <si>
    <t>15</t>
  </si>
  <si>
    <t>642944121</t>
  </si>
  <si>
    <t>Osazování ocelových zárubní dodatečné pl do 2,5 m2</t>
  </si>
  <si>
    <t>-1802463355</t>
  </si>
  <si>
    <t>Osazení ocelových dveřních zárubní lisovaných nebo z úhelníků dodatečně s vybetonováním prahu, plochy do 2,5 m2</t>
  </si>
  <si>
    <t>https://podminky.urs.cz/item/CS_URS_2024_01/642944121</t>
  </si>
  <si>
    <t>16</t>
  </si>
  <si>
    <t>55331439</t>
  </si>
  <si>
    <t>zárubeň jednokřídlá ocelová pro dodatečnou montáž tl stěny 110-150mm rozměru 1100/1970, 2100mm</t>
  </si>
  <si>
    <t>32</t>
  </si>
  <si>
    <t>-1445997354</t>
  </si>
  <si>
    <t>Poznámka k položce:_x000D_
Specifikace položky dle PD: Z1</t>
  </si>
  <si>
    <t>Ostatní konstrukce a práce, bourání</t>
  </si>
  <si>
    <t>17</t>
  </si>
  <si>
    <t>949101111</t>
  </si>
  <si>
    <t>Lešení pomocné pro objekty pozemních staveb s lešeňovou podlahou v do 1,9 m zatížení do 150 kg/m2</t>
  </si>
  <si>
    <t>-739492985</t>
  </si>
  <si>
    <t>Lešení pomocné pracovní pro objekty pozemních staveb pro zatížení do 150 kg/m2, o výšce lešeňové podlahy do 1,9 m</t>
  </si>
  <si>
    <t>https://podminky.urs.cz/item/CS_URS_2024_01/949101111</t>
  </si>
  <si>
    <t>450</t>
  </si>
  <si>
    <t>18</t>
  </si>
  <si>
    <t>962031133</t>
  </si>
  <si>
    <t>Bourání příček z cihel pálených na MVC tl do 150 mm</t>
  </si>
  <si>
    <t>-1472290072</t>
  </si>
  <si>
    <t>Bourání příček z cihel, tvárnic nebo příčkovek z cihel pálených, plných nebo dutých na maltu vápennou nebo vápenocementovou, tl. do 150 mm</t>
  </si>
  <si>
    <t>https://podminky.urs.cz/item/CS_URS_2024_01/962031133</t>
  </si>
  <si>
    <t>(17+4,5)*3,5+(1,1*(4,5*2))</t>
  </si>
  <si>
    <t>19</t>
  </si>
  <si>
    <t>962032230</t>
  </si>
  <si>
    <t>Bourání zdiva z cihel pálených nebo vápenopískových na MV nebo MVC do 1 m3</t>
  </si>
  <si>
    <t>CS ÚRS 2025 01</t>
  </si>
  <si>
    <t>1495922968</t>
  </si>
  <si>
    <t>Bourání zdiva nadzákladového z cihel pálených plných nebo lícových nebo vápenopískových na maltu vápennou nebo vápenocementovou, objemu do 1 m3</t>
  </si>
  <si>
    <t>https://podminky.urs.cz/item/CS_URS_2025_01/962032230</t>
  </si>
  <si>
    <t>0,3*1,25*1</t>
  </si>
  <si>
    <t>20</t>
  </si>
  <si>
    <t>965043441</t>
  </si>
  <si>
    <t>Bourání podkladů pod dlažby betonových s potěrem nebo teracem tl do 150 mm pl přes 4 m2</t>
  </si>
  <si>
    <t>-1446327160</t>
  </si>
  <si>
    <t>Bourání mazanin betonových s potěrem nebo teracem tl. do 150 mm, plochy přes 4 m2</t>
  </si>
  <si>
    <t>https://podminky.urs.cz/item/CS_URS_2024_01/965043441</t>
  </si>
  <si>
    <t>965046111</t>
  </si>
  <si>
    <t>Broušení stávajících betonových podlah úběr do 3 mm</t>
  </si>
  <si>
    <t>1745992971</t>
  </si>
  <si>
    <t>https://podminky.urs.cz/item/CS_URS_2024_01/965046111</t>
  </si>
  <si>
    <t>164,5</t>
  </si>
  <si>
    <t>22</t>
  </si>
  <si>
    <t>965046119</t>
  </si>
  <si>
    <t>Příplatek k broušení stávajících betonových podlah za každý další 1 mm úběru</t>
  </si>
  <si>
    <t>-448098917</t>
  </si>
  <si>
    <t>Broušení stávajících betonových podlah Příplatek k ceně za každý další 1 mm úběru</t>
  </si>
  <si>
    <t>https://podminky.urs.cz/item/CS_URS_2024_01/965046119</t>
  </si>
  <si>
    <t>164,5*7</t>
  </si>
  <si>
    <t>23</t>
  </si>
  <si>
    <t>965049112</t>
  </si>
  <si>
    <t>Příplatek k bourání betonových mazanin za bourání mazanin se svařovanou sítí tl přes 100 mm</t>
  </si>
  <si>
    <t>-1353389924</t>
  </si>
  <si>
    <t>Bourání mazanin Příplatek k cenám za bourání mazanin betonových se svařovanou sítí, tl. přes 100 mm</t>
  </si>
  <si>
    <t>https://podminky.urs.cz/item/CS_URS_2024_01/965049112</t>
  </si>
  <si>
    <t>24</t>
  </si>
  <si>
    <t>965081213</t>
  </si>
  <si>
    <t>Bourání podlah z dlaždic keramických nebo xylolitových tl do 10 mm plochy přes 1 m2</t>
  </si>
  <si>
    <t>-596533736</t>
  </si>
  <si>
    <t>Bourání podlah z dlaždic bez podkladního lože nebo mazaniny, s jakoukoliv výplní spár keramických nebo xylolitových tl. do 10 mm, plochy přes 1 m2</t>
  </si>
  <si>
    <t>https://podminky.urs.cz/item/CS_URS_2024_01/965081213</t>
  </si>
  <si>
    <t>3,9+8,5</t>
  </si>
  <si>
    <t>25</t>
  </si>
  <si>
    <t>965081611</t>
  </si>
  <si>
    <t>Odsekání soklíků rovných</t>
  </si>
  <si>
    <t>-612365770</t>
  </si>
  <si>
    <t>Odsekání soklíků včetně otlučení podkladní omítky až na zdivo rovných</t>
  </si>
  <si>
    <t>https://podminky.urs.cz/item/CS_URS_2024_01/965081611</t>
  </si>
  <si>
    <t>26</t>
  </si>
  <si>
    <t>978021191</t>
  </si>
  <si>
    <t>Otlučení (osekání) cementových omítek vnitřních stěn v rozsahu do 100 %</t>
  </si>
  <si>
    <t>274783375</t>
  </si>
  <si>
    <t>Otlučení cementových vnitřních ploch stěn, v rozsahu do 100 %</t>
  </si>
  <si>
    <t>https://podminky.urs.cz/item/CS_URS_2024_01/978021191</t>
  </si>
  <si>
    <t>85,15*2</t>
  </si>
  <si>
    <t>997</t>
  </si>
  <si>
    <t>Přesun sutě</t>
  </si>
  <si>
    <t>27</t>
  </si>
  <si>
    <t>997002511</t>
  </si>
  <si>
    <t>Vodorovné přemístění suti a vybouraných hmot bez naložení ale se složením a urovnáním do 1 km</t>
  </si>
  <si>
    <t>1121819038</t>
  </si>
  <si>
    <t>Vodorovné přemístění suti a vybouraných hmot bez naložení, se složením a hrubým urovnáním na vzdálenost do 1 km</t>
  </si>
  <si>
    <t>https://podminky.urs.cz/item/CS_URS_2024_01/997002511</t>
  </si>
  <si>
    <t>28</t>
  </si>
  <si>
    <t>997002519</t>
  </si>
  <si>
    <t>Příplatek ZKD 1 km přemístění suti a vybouraných hmot</t>
  </si>
  <si>
    <t>213308692</t>
  </si>
  <si>
    <t>Vodorovné přemístění suti a vybouraných hmot bez naložení, se složením a hrubým urovnáním Příplatek k ceně za každý další započatý 1 km přes 1 km</t>
  </si>
  <si>
    <t>https://podminky.urs.cz/item/CS_URS_2024_01/997002519</t>
  </si>
  <si>
    <t>45*20</t>
  </si>
  <si>
    <t>29</t>
  </si>
  <si>
    <t>997013111</t>
  </si>
  <si>
    <t>Vnitrostaveništní doprava suti a vybouraných hmot pro budovy v do 6 m</t>
  </si>
  <si>
    <t>555180861</t>
  </si>
  <si>
    <t>Vnitrostaveništní doprava suti a vybouraných hmot vodorovně do 50 m s naložením základní pro budovy a haly výšky do 6 m</t>
  </si>
  <si>
    <t>https://podminky.urs.cz/item/CS_URS_2024_01/997013111</t>
  </si>
  <si>
    <t>30</t>
  </si>
  <si>
    <t>997013861</t>
  </si>
  <si>
    <t>Poplatek za uložení stavebního odpadu na recyklační skládce (skládkovné) z prostého betonu kód odpadu 17 01 01</t>
  </si>
  <si>
    <t>-1372717695</t>
  </si>
  <si>
    <t>Poplatek za uložení stavebního odpadu na recyklační skládce (skládkovné) z prostého betonu zatříděného do Katalogu odpadů pod kódem 17 01 01</t>
  </si>
  <si>
    <t>https://podminky.urs.cz/item/CS_URS_2024_01/997013861</t>
  </si>
  <si>
    <t>31</t>
  </si>
  <si>
    <t>997013862</t>
  </si>
  <si>
    <t>Poplatek za uložení stavebního odpadu na recyklační skládce (skládkovné) z armovaného betonu kód odpadu 17 01 01</t>
  </si>
  <si>
    <t>-1167965133</t>
  </si>
  <si>
    <t>Poplatek za uložení stavebního odpadu na recyklační skládce (skládkovné) z armovaného betonu zatříděného do Katalogu odpadů pod kódem 17 01 01</t>
  </si>
  <si>
    <t>https://podminky.urs.cz/item/CS_URS_2024_01/997013862</t>
  </si>
  <si>
    <t>997013871</t>
  </si>
  <si>
    <t>Poplatek za uložení stavebního odpadu na recyklační skládce (skládkovné) směsného stavebního a demoličního kód odpadu 17 09 04</t>
  </si>
  <si>
    <t>1174221767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</si>
  <si>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</si>
  <si>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</si>
  <si>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998</t>
  </si>
  <si>
    <t>Přesun hmot</t>
  </si>
  <si>
    <t>33</t>
  </si>
  <si>
    <t>998011008</t>
  </si>
  <si>
    <t>Přesun hmot pro budovy zděné s omezením mechanizace pro budovy v do 6 m</t>
  </si>
  <si>
    <t>-1084849604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</si>
  <si>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</si>
  <si>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https://podminky.urs.cz/item/CS_URS_2024_01/998011008</t>
  </si>
  <si>
    <t>PSV</t>
  </si>
  <si>
    <t>Práce a dodávky PSV</t>
  </si>
  <si>
    <t>763</t>
  </si>
  <si>
    <t>Konstrukce suché výstavby</t>
  </si>
  <si>
    <t>34</t>
  </si>
  <si>
    <t>763111431</t>
  </si>
  <si>
    <t>SDK příčka tl 100 mm profil CW+UW 50 desky 2xH2 12,5 s izolací EI 60 Rw do 51 dB</t>
  </si>
  <si>
    <t>1257223625</t>
  </si>
  <si>
    <t>Příčka ze sádrokartonových desek s nosnou konstrukcí z jednoduchých ocelových profilů UW, CW dvojitě opláštěná deskami impregnovanými H2 tl. 2 x 12,5 mm EI 60, příčka tl. 100 mm, profil 50, s izolací, Rw do 51 dB</t>
  </si>
  <si>
    <t>https://podminky.urs.cz/item/CS_URS_2024_01/763111431</t>
  </si>
  <si>
    <t>(0,6+0,8)*3,5</t>
  </si>
  <si>
    <t>35</t>
  </si>
  <si>
    <t>763135102.1</t>
  </si>
  <si>
    <t>Montáž SDK kazetového podhledu z kazet 600x600 mm na zavěšenou nosnou konstrukci</t>
  </si>
  <si>
    <t>-394631717</t>
  </si>
  <si>
    <t>Montáž sádrokartonového podhledu kazetového demontovatelného, velikosti kazet 600x600 mm včetně zavěšené nosné konstrukce</t>
  </si>
  <si>
    <t>https://podminky.urs.cz/item/CS_URS_2024_01/763135102.1</t>
  </si>
  <si>
    <t>Poznámka k položce:_x000D_
Specifikace obsahu dodávky a položky dle PD: PO1</t>
  </si>
  <si>
    <t>36</t>
  </si>
  <si>
    <t>59030571.1</t>
  </si>
  <si>
    <t>podhled kazetový bez děrování, 600x600mm</t>
  </si>
  <si>
    <t>-750518539</t>
  </si>
  <si>
    <t>Poznámka k položce:_x000D_
- Demontovatelný antikabteriální hygienický širokopásmový akustický minerální podhled do prostředí s ožadavkem na nízkou úroveň prachových částic. Možnost omývání pohledových panelů po celé ploše ze všech stran. Rastr skrytý symetrický, zesílený, antikorozní - třídy C3 rozměr panelu 600x600x20mm, podhled s certifikací do čistého prostředí</t>
  </si>
  <si>
    <t>164,5*1,1</t>
  </si>
  <si>
    <t>37</t>
  </si>
  <si>
    <t>763431803</t>
  </si>
  <si>
    <t>Demontáž minerálního podhledu zavěšeného na skrytém roštu</t>
  </si>
  <si>
    <t>742916004</t>
  </si>
  <si>
    <t>Demontáž podhledu minerálního na zavěšeném na roštu skrytém</t>
  </si>
  <si>
    <t>https://podminky.urs.cz/item/CS_URS_2024_01/763431803</t>
  </si>
  <si>
    <t>38</t>
  </si>
  <si>
    <t>775591197</t>
  </si>
  <si>
    <t>Montáž parozábrany se samolepícím proužkem</t>
  </si>
  <si>
    <t>1000339857</t>
  </si>
  <si>
    <t>https://podminky.urs.cz/item/CS_URS_2024_01/775591197</t>
  </si>
  <si>
    <t>39</t>
  </si>
  <si>
    <t>28329027</t>
  </si>
  <si>
    <t>fólie PE vyztužená Al vrstvou pro parotěsnou vrstvu 150g/m2</t>
  </si>
  <si>
    <t>-798392295</t>
  </si>
  <si>
    <t>40</t>
  </si>
  <si>
    <t>998763321</t>
  </si>
  <si>
    <t>Přesun hmot tonážní pro konstrukce montované z desek s omezením mechanizace v objektech v do 6 m</t>
  </si>
  <si>
    <t>1163332292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</si>
  <si>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</si>
  <si>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https://podminky.urs.cz/item/CS_URS_2024_01/998763321</t>
  </si>
  <si>
    <t>764</t>
  </si>
  <si>
    <t>Konstrukce klempířské</t>
  </si>
  <si>
    <t>41</t>
  </si>
  <si>
    <t>764226444</t>
  </si>
  <si>
    <t>Oplechování parapetů rovných celoplošně lepené z Al plechu rš 330 mm</t>
  </si>
  <si>
    <t>890123585</t>
  </si>
  <si>
    <t>Oplechování parapetů z hliníkového plechu rovných celoplošně lepené, bez rohů rš 330 mm</t>
  </si>
  <si>
    <t>https://podminky.urs.cz/item/CS_URS_2024_01/764226444</t>
  </si>
  <si>
    <t>766</t>
  </si>
  <si>
    <t>Konstrukce truhlářské</t>
  </si>
  <si>
    <t>42</t>
  </si>
  <si>
    <t>766660002</t>
  </si>
  <si>
    <t>Montáž dveřních křídel otvíravých jednokřídlových š přes 0,8 m do ocelové zárubně</t>
  </si>
  <si>
    <t>47723156</t>
  </si>
  <si>
    <t>Montáž dveřních křídel dřevěných nebo plastových otevíravých do ocelové zárubně povrchově upravených jednokřídlových, šířky přes 800 mm</t>
  </si>
  <si>
    <t>https://podminky.urs.cz/item/CS_URS_2024_01/766660002</t>
  </si>
  <si>
    <t>43</t>
  </si>
  <si>
    <t>61162029</t>
  </si>
  <si>
    <t>dveře jednokřídlé dřevotřískové povrch fóliový plné 1100x1970-2100mm</t>
  </si>
  <si>
    <t>-1572015456</t>
  </si>
  <si>
    <t>Poznámka k položce:_x000D_
Specifikace obsahu položky a dodávky dle PD: T1</t>
  </si>
  <si>
    <t>44</t>
  </si>
  <si>
    <t>28355003.1</t>
  </si>
  <si>
    <t>Ochranný kryt rohů s batericidní úpravou pro čisté prostory (délky do 3m)</t>
  </si>
  <si>
    <t>1681664923</t>
  </si>
  <si>
    <t>Poznámka k položce:_x000D_
Specifikace položky dle PD: P6</t>
  </si>
  <si>
    <t>45</t>
  </si>
  <si>
    <t>766660717</t>
  </si>
  <si>
    <t>Montáž dveřních křídel samozavírače na ocelovou zárubeň</t>
  </si>
  <si>
    <t>-767092665</t>
  </si>
  <si>
    <t>Montáž dveřních doplňků samozavírače na zárubeň ocelovou</t>
  </si>
  <si>
    <t>https://podminky.urs.cz/item/CS_URS_2024_01/766660717</t>
  </si>
  <si>
    <t>46</t>
  </si>
  <si>
    <t>54917250</t>
  </si>
  <si>
    <t>samozavírač dveří hydraulický</t>
  </si>
  <si>
    <t>1876996522</t>
  </si>
  <si>
    <t>47</t>
  </si>
  <si>
    <t>549258011</t>
  </si>
  <si>
    <t>D+M zámek dveřní</t>
  </si>
  <si>
    <t>352559334</t>
  </si>
  <si>
    <t xml:space="preserve">D+M zámek dveřní </t>
  </si>
  <si>
    <t>48</t>
  </si>
  <si>
    <t>766660717.1</t>
  </si>
  <si>
    <t>soubor</t>
  </si>
  <si>
    <t>-2121401063</t>
  </si>
  <si>
    <t xml:space="preserve">D+M pohonu dveří včetně doplňků </t>
  </si>
  <si>
    <t xml:space="preserve">Poznámka k položce:_x000D_
E76 - pohon SW300-2 Pull pro 2kř. otíravé pož. dv._x000D_
Délka krytu (CL): 2140_x000D_
s požární odolností: požární odolnost_x000D_
Barva koncovek: Černá_x000D_
Směr otevírání: Pull/Pull_x000D_
Kryt: Kryt v celé délce_x000D_
Montážní plát: Montážní plech 125x6_x000D_
Délka montážního plátu: 2140_x000D_
Povrchová úprava: RAL_x000D_
Barva: Nezadáno_x000D_
Door placing: Exterior_x000D_
Inverse (spring opening): No_x000D_
Lower Arm Adaptor M10 Kit BK 2ks_x000D_
Pull Arm Syst.w.Sl.Guide SW300 2ks_x000D_
PS-4C volič funkcí s klíčem (černý), povrchová montáž _x000D_
Skříňka pro povrchovou montáž voliče funkcí PSX-X _x000D_
Battery Assembly SW300 2ks_x000D_
Extension 20mm 2ks_x000D_
Sensor SA53 _x000D_
Nouzové tlačítko EBN bez aretace _x000D_
Bezpečnostní senzor 4Safe Line, L=350mm, černé provedení 2ks_x000D_
Bezpečnostní senzor 4Safe Line, L=1200mm, černé provedení, průžný kabel, na aktivní křídlo 2ks_x000D_
Rod Kit _x000D_
Doprava, montáž </t>
  </si>
  <si>
    <t>49</t>
  </si>
  <si>
    <t>766662811</t>
  </si>
  <si>
    <t>Demontáž dveřních konstrukcí vč. prahu a zárubně (ocellové nebo obložkové) šířky do 1,0m</t>
  </si>
  <si>
    <t>436079439</t>
  </si>
  <si>
    <t>https://podminky.urs.cz/item/CS_URS_2024_01/766662811</t>
  </si>
  <si>
    <t>50</t>
  </si>
  <si>
    <t>766691914</t>
  </si>
  <si>
    <t>Vyvěšení nebo zavěšení dřevěných křídel dveří pl do 2 m2</t>
  </si>
  <si>
    <t>75641004</t>
  </si>
  <si>
    <t>Ostatní práce vyvěšení nebo zavěšení křídel s případným uložením a opětovným zavěšením po provedení stavebních změn dřevěných dveřních, plochy do 2 m2</t>
  </si>
  <si>
    <t>https://podminky.urs.cz/item/CS_URS_2024_01/766691914</t>
  </si>
  <si>
    <t>51</t>
  </si>
  <si>
    <t>775429121</t>
  </si>
  <si>
    <t>D+M podlahové profily, lišty, ukončovací lišty, kryty</t>
  </si>
  <si>
    <t>110152125</t>
  </si>
  <si>
    <t>https://podminky.urs.cz/item/CS_URS_2024_01/775429121</t>
  </si>
  <si>
    <t>Poznámka k položce:_x000D_
Specifikace položky dle PD: AL10, AL11, AL12</t>
  </si>
  <si>
    <t>767</t>
  </si>
  <si>
    <t>Konstrukce zámečnické</t>
  </si>
  <si>
    <t>52</t>
  </si>
  <si>
    <t>767610126</t>
  </si>
  <si>
    <t>Montáž oken kovových jednoduchých otevíravých do zdiva pl přes 0,6 do 1,5 m2</t>
  </si>
  <si>
    <t>-1514651929</t>
  </si>
  <si>
    <t>Montáž oken jednoduchých z hliníkových nebo ocelových profilů na polyuretanovou pěnu otevíravých do zdiva, plochy přes 0,6 do 1,5 m2</t>
  </si>
  <si>
    <t>https://podminky.urs.cz/item/CS_URS_2024_01/767610126</t>
  </si>
  <si>
    <t>53</t>
  </si>
  <si>
    <t>61140052</t>
  </si>
  <si>
    <t>okno AL otevíravé/sklopné trojsklo přes plochu 1m2 do v 1,5m</t>
  </si>
  <si>
    <t>-512232318</t>
  </si>
  <si>
    <t>okno AL otvíravé/sklopné trojsklo přes plochu 1m2 do v 1,5m</t>
  </si>
  <si>
    <t>Poznámka k položce:_x000D_
včetně připojovací těsnící pásky vnitřní a vnější</t>
  </si>
  <si>
    <t>54</t>
  </si>
  <si>
    <t>767620718</t>
  </si>
  <si>
    <t>Montáž oken kovových - pákového uzávěru</t>
  </si>
  <si>
    <t>605497930</t>
  </si>
  <si>
    <t>Ostatní práce a doplňky při montáži oken a stěn montáž kování pákového uzávěru</t>
  </si>
  <si>
    <t>https://podminky.urs.cz/item/CS_URS_2024_01/767620718</t>
  </si>
  <si>
    <t>55</t>
  </si>
  <si>
    <t>54913110</t>
  </si>
  <si>
    <t>kování uzávěr ventilační okenní pákový</t>
  </si>
  <si>
    <t>1098169088</t>
  </si>
  <si>
    <t>56</t>
  </si>
  <si>
    <t>998767121</t>
  </si>
  <si>
    <t>Přesun hmot tonážní pro zámečnické konstrukce ruční v objektech v do 6 m</t>
  </si>
  <si>
    <t>-2130439104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</si>
  <si>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</si>
  <si>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https://podminky.urs.cz/item/CS_URS_2024_01/998767121</t>
  </si>
  <si>
    <t>776</t>
  </si>
  <si>
    <t>Podlahy povlakové</t>
  </si>
  <si>
    <t>57</t>
  </si>
  <si>
    <t>776111116</t>
  </si>
  <si>
    <t>Odstranění zbytků lepidla z podkladu povlakových podlah broušením</t>
  </si>
  <si>
    <t>1222444060</t>
  </si>
  <si>
    <t>Příprava podkladu broušení podlah stávajícího podkladu pro odstranění lepidla (po starých krytinách)</t>
  </si>
  <si>
    <t>https://podminky.urs.cz/item/CS_URS_2024_01/776111116</t>
  </si>
  <si>
    <t>164,5+8,5</t>
  </si>
  <si>
    <t>58</t>
  </si>
  <si>
    <t>776111127</t>
  </si>
  <si>
    <t>Broušení stávajícího podkladu povlakových podlah diamantovým kotoučem schodišťových stupňů</t>
  </si>
  <si>
    <t>-2043264945</t>
  </si>
  <si>
    <t>Příprava podkladu povlakových podlah a stěn broušení schodišť stávajícího podkladu pro odstranění nerovností (diamantovým kotoučem)</t>
  </si>
  <si>
    <t>https://podminky.urs.cz/item/CS_URS_2024_01/776111127</t>
  </si>
  <si>
    <t>59</t>
  </si>
  <si>
    <t>776111311</t>
  </si>
  <si>
    <t>Vysátí podkladu povlakových podlah</t>
  </si>
  <si>
    <t>-1255694015</t>
  </si>
  <si>
    <t>Příprava podkladu vysátí podlah</t>
  </si>
  <si>
    <t>https://podminky.urs.cz/item/CS_URS_2024_01/776111311</t>
  </si>
  <si>
    <t>60</t>
  </si>
  <si>
    <t>776121112</t>
  </si>
  <si>
    <t>Vodou ředitelná penetrace savého podkladu povlakových podlah</t>
  </si>
  <si>
    <t>-569832125</t>
  </si>
  <si>
    <t>Příprava podkladu penetrace vodou ředitelná podlah</t>
  </si>
  <si>
    <t>https://podminky.urs.cz/item/CS_URS_2024_01/776121112</t>
  </si>
  <si>
    <t>61</t>
  </si>
  <si>
    <t>776141124</t>
  </si>
  <si>
    <t>Stěrka podlahová nivelační pro vyrovnání podkladu povlakových podlah pevnosti 30 MPa tl přes 8 do 10 mm</t>
  </si>
  <si>
    <t>1221221423</t>
  </si>
  <si>
    <t>Příprava podkladu vyrovnání samonivelační stěrkou podlah min.pevnosti 30 MPa, tloušťky přes 8 do 10 mm</t>
  </si>
  <si>
    <t>https://podminky.urs.cz/item/CS_URS_2024_01/776141124</t>
  </si>
  <si>
    <t>62</t>
  </si>
  <si>
    <t>776201812</t>
  </si>
  <si>
    <t>Demontáž lepených povlakových podlah s podložkou ručně</t>
  </si>
  <si>
    <t>1037102801</t>
  </si>
  <si>
    <t>Demontáž povlakových podlahovin lepených ručně s podložkou</t>
  </si>
  <si>
    <t>https://podminky.urs.cz/item/CS_URS_2024_01/776201812</t>
  </si>
  <si>
    <t>63</t>
  </si>
  <si>
    <t>776221111</t>
  </si>
  <si>
    <t>Lepení pásů z PVC standardním lepidlem</t>
  </si>
  <si>
    <t>1497280838</t>
  </si>
  <si>
    <t>Montáž podlahovin z PVC lepením standardním lepidlem z pásů standardních</t>
  </si>
  <si>
    <t>https://podminky.urs.cz/item/CS_URS_2024_01/776221111</t>
  </si>
  <si>
    <t>64</t>
  </si>
  <si>
    <t>28411126</t>
  </si>
  <si>
    <t>PVC vinyl antistatický tl 2mm, hm 3100g/m2, hořlavost Bfl-s1, smykové tření µ 0,6, třída zátěže 34/43, odpor krytiny ≤10^8</t>
  </si>
  <si>
    <t>-1255189759</t>
  </si>
  <si>
    <t>173*1,2</t>
  </si>
  <si>
    <t>65</t>
  </si>
  <si>
    <t>776410811</t>
  </si>
  <si>
    <t>Odstranění soklíků a lišt pryžových nebo plastových</t>
  </si>
  <si>
    <t>1985435554</t>
  </si>
  <si>
    <t>Demontáž soklíků nebo lišt pryžových nebo plastových</t>
  </si>
  <si>
    <t>https://podminky.urs.cz/item/CS_URS_2024_01/776410811</t>
  </si>
  <si>
    <t>66</t>
  </si>
  <si>
    <t>776411222</t>
  </si>
  <si>
    <t>Montáž soklíků tahaných (fabiony) obvodových, výšky přes 80 do 100 mm</t>
  </si>
  <si>
    <t>897774573</t>
  </si>
  <si>
    <t>https://podminky.urs.cz/item/CS_URS_2024_01/776411222</t>
  </si>
  <si>
    <t>67</t>
  </si>
  <si>
    <t>998776111</t>
  </si>
  <si>
    <t>Přesun hmot tonážní pro podlahy povlakové s omezením mechanizace v objektech v do 6 m</t>
  </si>
  <si>
    <t>-532876159</t>
  </si>
  <si>
    <t>Přesun hmot pro podlahy povlakové stanovený z hmotnosti přesunovaného materiálu vodorovná dopravní vzdálenost do 50 m s omezením mechanizace v objektech výšky do 6 m</t>
  </si>
  <si>
    <t>https://podminky.urs.cz/item/CS_URS_2024_01/998776111</t>
  </si>
  <si>
    <t>781</t>
  </si>
  <si>
    <t>Dokončovací práce - obklady</t>
  </si>
  <si>
    <t>68</t>
  </si>
  <si>
    <t>781121011</t>
  </si>
  <si>
    <t>Nátěr penetrační na stěnu</t>
  </si>
  <si>
    <t>343101043</t>
  </si>
  <si>
    <t>Příprava podkladu před provedením obkladu nátěr penetrační na stěnu</t>
  </si>
  <si>
    <t>https://podminky.urs.cz/item/CS_URS_2024_01/781121011</t>
  </si>
  <si>
    <t>3,5*8*2+2*2</t>
  </si>
  <si>
    <t>69</t>
  </si>
  <si>
    <t>58581246.1</t>
  </si>
  <si>
    <t>stěrka hydroizolační jednosložková do interiéru pod dlažbu</t>
  </si>
  <si>
    <t>kg</t>
  </si>
  <si>
    <t>-1774922804</t>
  </si>
  <si>
    <t>stěrka hydroizolační jednosložková do interiéru pod obklad</t>
  </si>
  <si>
    <t>70</t>
  </si>
  <si>
    <t>781151031</t>
  </si>
  <si>
    <t>Celoplošné vyrovnání podkladu stěrkou tl 3 mm</t>
  </si>
  <si>
    <t>-100205937</t>
  </si>
  <si>
    <t>Příprava podkladu před provedením obkladu celoplošné vyrovnání podkladu stěrkou, tloušťky 3 mm</t>
  </si>
  <si>
    <t>https://podminky.urs.cz/item/CS_URS_2024_01/781151031</t>
  </si>
  <si>
    <t>71</t>
  </si>
  <si>
    <t>781151041</t>
  </si>
  <si>
    <t>Příplatek k cenám celoplošné vyrovnání stěrkou za každý další 1 mm přes tl 3 mm</t>
  </si>
  <si>
    <t>1745288663</t>
  </si>
  <si>
    <t>Příprava podkladu před provedením obkladu celoplošné vyrovnání podkladu příplatek za každý další 1 mm tloušťky přes 3 mm</t>
  </si>
  <si>
    <t>https://podminky.urs.cz/item/CS_URS_2024_01/781151041</t>
  </si>
  <si>
    <t>60*7</t>
  </si>
  <si>
    <t>72</t>
  </si>
  <si>
    <t>781473810</t>
  </si>
  <si>
    <t>Demontáž obkladů z obkladaček keramických lepených</t>
  </si>
  <si>
    <t>475614089</t>
  </si>
  <si>
    <t>Demontáž obkladů z dlaždic keramických lepených</t>
  </si>
  <si>
    <t>https://podminky.urs.cz/item/CS_URS_2024_01/781473810</t>
  </si>
  <si>
    <t>2,7*((3,85*2+2,2*2)+(1,8*2+2,175*2)+(2,25+1+1+0,5+0,5+1,5+0,5+0,5+2))</t>
  </si>
  <si>
    <t>73</t>
  </si>
  <si>
    <t>781474154</t>
  </si>
  <si>
    <t>Montáž obkladů vnitřních keramických velkoformátových hladkých přes 4 do 6 ks/m2 lepených flexibilním lepidlem</t>
  </si>
  <si>
    <t>-1895176251</t>
  </si>
  <si>
    <t>Montáž obkladů vnitřních stěn z dlaždic keramických lepených flexibilním lepidlem velkoformátových hladkých přes 4 do 6 ks/m2</t>
  </si>
  <si>
    <t>https://podminky.urs.cz/item/CS_URS_2024_01/781474154</t>
  </si>
  <si>
    <t>60+(2,7*((3,85*2+2,2*2)))</t>
  </si>
  <si>
    <t>74</t>
  </si>
  <si>
    <t>59761001</t>
  </si>
  <si>
    <t>obklad velkoformátový keramický hladký přes 4 do 6ks/m2</t>
  </si>
  <si>
    <t>-1944284531</t>
  </si>
  <si>
    <t>92,67*1,2</t>
  </si>
  <si>
    <t>75</t>
  </si>
  <si>
    <t>781477114</t>
  </si>
  <si>
    <t>Příplatek k montáži obkladů vnitřních keramických hladkých za spárování tmelem dvousložkovým</t>
  </si>
  <si>
    <t>-1816587936</t>
  </si>
  <si>
    <t>Montáž obkladů vnitřních stěn z dlaždic keramických Příplatek k cenám za dvousložkový spárovací tmel</t>
  </si>
  <si>
    <t>https://podminky.urs.cz/item/CS_URS_2024_01/781477114</t>
  </si>
  <si>
    <t>76</t>
  </si>
  <si>
    <t>781494511</t>
  </si>
  <si>
    <t>Obklad - dokončující práce profily ukončovací lepené flexibilním lepidlem, nerezové vč. dodávky profilu</t>
  </si>
  <si>
    <t>-1434525080</t>
  </si>
  <si>
    <t>https://podminky.urs.cz/item/CS_URS_2024_01/781494511</t>
  </si>
  <si>
    <t>77</t>
  </si>
  <si>
    <t>781495115</t>
  </si>
  <si>
    <t>Spárování vnitřních obkladů silikonem</t>
  </si>
  <si>
    <t>62969615</t>
  </si>
  <si>
    <t>Obklad - dokončující práce ostatní práce spárování silikonem</t>
  </si>
  <si>
    <t>https://podminky.urs.cz/item/CS_URS_2024_01/781495115</t>
  </si>
  <si>
    <t>78</t>
  </si>
  <si>
    <t>998781111</t>
  </si>
  <si>
    <t>Přesun hmot tonážní pro obklady keramické s omezením mechanizace v objektech v do 6 m</t>
  </si>
  <si>
    <t>-2067844964</t>
  </si>
  <si>
    <t>Přesun hmot pro obklady keramické stanovený z hmotnosti přesunovaného materiálu vodorovná dopravní vzdálenost do 50 m s omezením mechanizace v objektech výšky do 6 m</t>
  </si>
  <si>
    <t>https://podminky.urs.cz/item/CS_URS_2024_01/998781111</t>
  </si>
  <si>
    <t>783</t>
  </si>
  <si>
    <t>Dokončovací práce - nátěry</t>
  </si>
  <si>
    <t>79</t>
  </si>
  <si>
    <t>783301303</t>
  </si>
  <si>
    <t>Bezoplachové odrezivění zámečnických konstrukcí</t>
  </si>
  <si>
    <t>1262205386</t>
  </si>
  <si>
    <t>Příprava podkladu zámečnických konstrukcí před provedením nátěru odrezivění odrezovačem bezoplachovým</t>
  </si>
  <si>
    <t>https://podminky.urs.cz/item/CS_URS_2024_01/783301303</t>
  </si>
  <si>
    <t>80</t>
  </si>
  <si>
    <t>783301401</t>
  </si>
  <si>
    <t>Ometení zámečnických konstrukcí</t>
  </si>
  <si>
    <t>1900149729</t>
  </si>
  <si>
    <t>Příprava podkladu zámečnických konstrukcí před provedením nátěru ometení</t>
  </si>
  <si>
    <t>https://podminky.urs.cz/item/CS_URS_2024_01/783301401</t>
  </si>
  <si>
    <t>81</t>
  </si>
  <si>
    <t>783314101</t>
  </si>
  <si>
    <t>Základní jednonásobný syntetický nátěr zámečnických konstrukcí</t>
  </si>
  <si>
    <t>-1742518843</t>
  </si>
  <si>
    <t>Základní nátěr zámečnických konstrukcí jednonásobný syntetický</t>
  </si>
  <si>
    <t>https://podminky.urs.cz/item/CS_URS_2024_01/783314101</t>
  </si>
  <si>
    <t>82</t>
  </si>
  <si>
    <t>783315101</t>
  </si>
  <si>
    <t>Mezinátěr jednonásobný syntetický standardní zámečnických konstrukcí</t>
  </si>
  <si>
    <t>-699749859</t>
  </si>
  <si>
    <t>Mezinátěr zámečnických konstrukcí jednonásobný syntetický standardní</t>
  </si>
  <si>
    <t>https://podminky.urs.cz/item/CS_URS_2024_01/783315101</t>
  </si>
  <si>
    <t>83</t>
  </si>
  <si>
    <t>783317101</t>
  </si>
  <si>
    <t>Krycí jednonásobný syntetický standardní nátěr zámečnických konstrukcí</t>
  </si>
  <si>
    <t>-1747212921</t>
  </si>
  <si>
    <t>Krycí nátěr (email) zámečnických konstrukcí jednonásobný syntetický standardní</t>
  </si>
  <si>
    <t>https://podminky.urs.cz/item/CS_URS_2024_01/783317101</t>
  </si>
  <si>
    <t>84</t>
  </si>
  <si>
    <t>783343101</t>
  </si>
  <si>
    <t>Základní jednonásobný impregnační polyuretanový nátěr zámečnických konstrukcí</t>
  </si>
  <si>
    <t>-1496710906</t>
  </si>
  <si>
    <t>Základní impregnační nátěr zámečnických konstrukcí aktivátorem rzi na zkorodovaný povrch jednonásobný polyuretanový</t>
  </si>
  <si>
    <t>https://podminky.urs.cz/item/CS_URS_2024_01/783343101</t>
  </si>
  <si>
    <t>784</t>
  </si>
  <si>
    <t>Dokončovací práce - malby a tapety</t>
  </si>
  <si>
    <t>85</t>
  </si>
  <si>
    <t>784171101</t>
  </si>
  <si>
    <t>Zakrytí vnitřních podlah včetně pozdějšího odkrytí</t>
  </si>
  <si>
    <t>866291858</t>
  </si>
  <si>
    <t>Zakrytí nemalovaných ploch (materiál ve specifikaci) včetně pozdějšího odkrytí podlah</t>
  </si>
  <si>
    <t>https://podminky.urs.cz/item/CS_URS_2024_01/784171101</t>
  </si>
  <si>
    <t>86</t>
  </si>
  <si>
    <t>58124842</t>
  </si>
  <si>
    <t>fólie pro malířské potřeby zakrývací tl 7µ 4x5m</t>
  </si>
  <si>
    <t>1341702674</t>
  </si>
  <si>
    <t>87</t>
  </si>
  <si>
    <t>784171111</t>
  </si>
  <si>
    <t>Zakrytí vnitřních ploch stěn v místnostech v do 3,80 m</t>
  </si>
  <si>
    <t>-639589474</t>
  </si>
  <si>
    <t>Zakrytí nemalovaných ploch (materiál ve specifikaci) včetně pozdějšího odkrytí svislých ploch např. stěn, oken, dveří v místnostech výšky do 3,80</t>
  </si>
  <si>
    <t>https://podminky.urs.cz/item/CS_URS_2024_01/784171111</t>
  </si>
  <si>
    <t>88</t>
  </si>
  <si>
    <t>784171121</t>
  </si>
  <si>
    <t>Zakrytí vnitřních ploch konstrukcí nebo prvků v místnostech v do 3,80 m</t>
  </si>
  <si>
    <t>996982876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</si>
  <si>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</si>
  <si>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https://podminky.urs.cz/item/CS_URS_2024_01/784171121</t>
  </si>
  <si>
    <t>89</t>
  </si>
  <si>
    <t>784181101</t>
  </si>
  <si>
    <t>Základní akrylátová jednonásobná bezbarvá penetrace podkladu v místnostech v do 3,80 m</t>
  </si>
  <si>
    <t>1116192268</t>
  </si>
  <si>
    <t>Penetrace podkladu jednonásobná základní akrylátová bezbarvá v místnostech výšky do 3,80 m</t>
  </si>
  <si>
    <t>https://podminky.urs.cz/item/CS_URS_2024_01/784181101</t>
  </si>
  <si>
    <t>80*3,5+17*3,5+233*3,5</t>
  </si>
  <si>
    <t>90</t>
  </si>
  <si>
    <t>784221131</t>
  </si>
  <si>
    <t>Příplatek k cenám 2x maleb za sucha otěruvzdorných za provádění pl do 5 m2</t>
  </si>
  <si>
    <t>-1978698316</t>
  </si>
  <si>
    <t>Malby z malířských směsí otěruvzdorných za sucha Příplatek k cenám dvojnásobných maleb za zvýšenou pracnost při provádění malého rozsahu plochy do 5 m2</t>
  </si>
  <si>
    <t>https://podminky.urs.cz/item/CS_URS_2024_01/784221131</t>
  </si>
  <si>
    <t>91</t>
  </si>
  <si>
    <t>784351031</t>
  </si>
  <si>
    <t>Malby antibakteriální v místnostech v do 3,80 m</t>
  </si>
  <si>
    <t>-2133046757</t>
  </si>
  <si>
    <t>Malby antibakteriální v místnostech výšky do 3,80 m</t>
  </si>
  <si>
    <t>https://podminky.urs.cz/item/CS_URS_2024_01/784351031</t>
  </si>
  <si>
    <t>1155*3</t>
  </si>
  <si>
    <t>02 - ZTI (VODA, KANALIZACE, ÚT)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</si>
  <si>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</si>
  <si>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</si>
  <si>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</si>
  <si>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</si>
  <si>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</si>
  <si>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</si>
  <si>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HZS - Hodinové zúčtovací sazby</t>
  </si>
  <si>
    <t>721</t>
  </si>
  <si>
    <t>Zdravotechnika - vnitřní kanalizace</t>
  </si>
  <si>
    <t>721170972</t>
  </si>
  <si>
    <t>Opravy odpadního potrubí plastového krácení trub DN 50</t>
  </si>
  <si>
    <t>2105168516</t>
  </si>
  <si>
    <t>https://podminky.urs.cz/item/CS_URS_2025_01/721170972</t>
  </si>
  <si>
    <t>Poznámka k položce:_x000D_
- zaslepení potrubí DN 50</t>
  </si>
  <si>
    <t>721171803</t>
  </si>
  <si>
    <t>Demontáž potrubí z novodurových trub odpadních nebo připojovacích do D 75</t>
  </si>
  <si>
    <t>-289285936</t>
  </si>
  <si>
    <t>https://podminky.urs.cz/item/CS_URS_2025_01/721171803</t>
  </si>
  <si>
    <t>721171808</t>
  </si>
  <si>
    <t>Demontáž potrubí z novodurových trub odpadních nebo připojovacích přes 75 do D 114</t>
  </si>
  <si>
    <t>471638960</t>
  </si>
  <si>
    <t>https://podminky.urs.cz/item/CS_URS_2025_01/721171808</t>
  </si>
  <si>
    <t>721171903</t>
  </si>
  <si>
    <t>Opravy odpadního potrubí plastového vsazení odbočky do potrubí DN 50</t>
  </si>
  <si>
    <t>874623734</t>
  </si>
  <si>
    <t>https://podminky.urs.cz/item/CS_URS_2025_01/721171903</t>
  </si>
  <si>
    <t>721171905</t>
  </si>
  <si>
    <t>Opravy odpadního potrubí plastového vsazení odbočky do potrubí DN 110</t>
  </si>
  <si>
    <t>1241356570</t>
  </si>
  <si>
    <t>https://podminky.urs.cz/item/CS_URS_2025_01/721171905</t>
  </si>
  <si>
    <t>721171913</t>
  </si>
  <si>
    <t>Opravy odpadního potrubí plastového propojení dosavadního potrubí DN 50</t>
  </si>
  <si>
    <t>994975477</t>
  </si>
  <si>
    <t>https://podminky.urs.cz/item/CS_URS_2025_01/721171913</t>
  </si>
  <si>
    <t>721171915</t>
  </si>
  <si>
    <t>Opravy odpadního potrubí plastového propojení dosavadního potrubí DN 110</t>
  </si>
  <si>
    <t>-1528566963</t>
  </si>
  <si>
    <t>https://podminky.urs.cz/item/CS_URS_2025_01/721171915</t>
  </si>
  <si>
    <t>721175201</t>
  </si>
  <si>
    <t>Plastové potrubí odhlučněné třívrstvé připojovací DN 32</t>
  </si>
  <si>
    <t>-1976987266</t>
  </si>
  <si>
    <t>https://podminky.urs.cz/item/CS_URS_2025_01/721175201</t>
  </si>
  <si>
    <t>6+8+2</t>
  </si>
  <si>
    <t>Součet</t>
  </si>
  <si>
    <t>721175203</t>
  </si>
  <si>
    <t>Plastové potrubí odhlučněné třívrstvé připojovací DN 50</t>
  </si>
  <si>
    <t>-39706934</t>
  </si>
  <si>
    <t>https://podminky.urs.cz/item/CS_URS_2025_01/721175203</t>
  </si>
  <si>
    <t>6+3</t>
  </si>
  <si>
    <t>721175205</t>
  </si>
  <si>
    <t>Plastové potrubí odhlučněné třívrstvé připojovací DN 110</t>
  </si>
  <si>
    <t>437687054</t>
  </si>
  <si>
    <t>https://podminky.urs.cz/item/CS_URS_2025_01/721175205</t>
  </si>
  <si>
    <t>1+5</t>
  </si>
  <si>
    <t>721194103</t>
  </si>
  <si>
    <t>Vyměření přípojek na potrubí vyvedení a upevnění odpadních výpustek DN 32</t>
  </si>
  <si>
    <t>-883056107</t>
  </si>
  <si>
    <t>https://podminky.urs.cz/item/CS_URS_2025_01/721194103</t>
  </si>
  <si>
    <t>721194105</t>
  </si>
  <si>
    <t>Vyměření přípojek na potrubí vyvedení a upevnění odpadních výpustek DN 50</t>
  </si>
  <si>
    <t>1018887901</t>
  </si>
  <si>
    <t>https://podminky.urs.cz/item/CS_URS_2025_01/721194105</t>
  </si>
  <si>
    <t>721194109</t>
  </si>
  <si>
    <t>Vyměření přípojek na potrubí vyvedení a upevnění odpadních výpustek DN 110</t>
  </si>
  <si>
    <t>1074963154</t>
  </si>
  <si>
    <t>https://podminky.urs.cz/item/CS_URS_2025_01/721194109</t>
  </si>
  <si>
    <t>721210813</t>
  </si>
  <si>
    <t>Demontáž kanalizačního příslušenství vpustí podlahových z kyselinovzdorné kameniny DN 100</t>
  </si>
  <si>
    <t>567966194</t>
  </si>
  <si>
    <t>https://podminky.urs.cz/item/CS_URS_2025_01/721210813</t>
  </si>
  <si>
    <t>721211421</t>
  </si>
  <si>
    <t>Podlahové vpusti se svislým odtokem DN 50/75/110 mřížka nerez 115x115</t>
  </si>
  <si>
    <t>-1177311891</t>
  </si>
  <si>
    <t>https://podminky.urs.cz/item/CS_URS_2025_01/721211421</t>
  </si>
  <si>
    <t>721220801</t>
  </si>
  <si>
    <t>Demontáž zápachových uzávěrek do DN 70</t>
  </si>
  <si>
    <t>1616950727</t>
  </si>
  <si>
    <t>https://podminky.urs.cz/item/CS_URS_2025_01/721220801</t>
  </si>
  <si>
    <t>721229111</t>
  </si>
  <si>
    <t>Zápachové uzávěrky montáž zápachových uzávěrek ostatních typů do DN 50</t>
  </si>
  <si>
    <t>-1862997734</t>
  </si>
  <si>
    <t>https://podminky.urs.cz/item/CS_URS_2025_01/721229111</t>
  </si>
  <si>
    <t>55161005</t>
  </si>
  <si>
    <t>Podomítkový sifon pro VZT a klimatizační zařízení DN 32</t>
  </si>
  <si>
    <t>sada</t>
  </si>
  <si>
    <t>637072108</t>
  </si>
  <si>
    <t>721290111</t>
  </si>
  <si>
    <t>Zkouška těsnosti kanalizace v objektech vodou do DN 125</t>
  </si>
  <si>
    <t>968093053</t>
  </si>
  <si>
    <t>https://podminky.urs.cz/item/CS_URS_2025_01/721290111</t>
  </si>
  <si>
    <t>16+9+6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</si>
  <si>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</si>
  <si>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</si>
  <si>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-2026176374</t>
  </si>
  <si>
    <t>https://podminky.urs.cz/item/CS_URS_2025_01/998721121</t>
  </si>
  <si>
    <t>722</t>
  </si>
  <si>
    <t>Zdravotechnika - vnitřní vodovod</t>
  </si>
  <si>
    <t>722130801</t>
  </si>
  <si>
    <t>Demontáž potrubí z ocelových trubek pozinkovaných závitových do DN 25</t>
  </si>
  <si>
    <t>-936279266</t>
  </si>
  <si>
    <t>https://podminky.urs.cz/item/CS_URS_2025_01/722130801</t>
  </si>
  <si>
    <t>Poznámka k položce:_x000D_
- INOX demontáž</t>
  </si>
  <si>
    <t>15+10+8</t>
  </si>
  <si>
    <t>722140111</t>
  </si>
  <si>
    <t>Potrubí z ocelových trubek z ušlechtilé oceli (nerez) spojované lisováním PN 16 do 85°C Ø 15/1</t>
  </si>
  <si>
    <t>-956913854</t>
  </si>
  <si>
    <t>https://podminky.urs.cz/item/CS_URS_2025_01/722140111</t>
  </si>
  <si>
    <t>2+2</t>
  </si>
  <si>
    <t>722140112</t>
  </si>
  <si>
    <t>Potrubí z ocelových trubek z ušlechtilé oceli (nerez) spojované lisováním PN 16 do 85°C Ø 18/1</t>
  </si>
  <si>
    <t>-1598449063</t>
  </si>
  <si>
    <t>https://podminky.urs.cz/item/CS_URS_2025_01/722140112</t>
  </si>
  <si>
    <t>6+7+1</t>
  </si>
  <si>
    <t>722140113</t>
  </si>
  <si>
    <t>Potrubí z ocelových trubek z ušlechtilé oceli (nerez) spojované lisováním PN 16 do 85°C Ø 22/1,2</t>
  </si>
  <si>
    <t>792033717</t>
  </si>
  <si>
    <t>https://podminky.urs.cz/item/CS_URS_2025_01/722140113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</si>
  <si>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</si>
  <si>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</si>
  <si>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-322886284</t>
  </si>
  <si>
    <t>https://podminky.urs.cz/item/CS_URS_2025_01/722181221</t>
  </si>
  <si>
    <t>2+3+8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</si>
  <si>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</si>
  <si>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</si>
  <si>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-1301491240</t>
  </si>
  <si>
    <t>https://podminky.urs.cz/item/CS_URS_2025_01/722181241</t>
  </si>
  <si>
    <t>2+11</t>
  </si>
  <si>
    <t>722181812</t>
  </si>
  <si>
    <t>Demontáž ochrany potrubí plstěných pásů z trub, průměru do 50 mm</t>
  </si>
  <si>
    <t>-752334199</t>
  </si>
  <si>
    <t>https://podminky.urs.cz/item/CS_URS_2025_01/722181812</t>
  </si>
  <si>
    <t>722190401</t>
  </si>
  <si>
    <t>Zřízení přípojek na potrubí vyvedení a upevnění výpustek do DN 25</t>
  </si>
  <si>
    <t>-696890695</t>
  </si>
  <si>
    <t>https://podminky.urs.cz/item/CS_URS_2025_01/722190401</t>
  </si>
  <si>
    <t>722190901</t>
  </si>
  <si>
    <t>Opravy ostatní uzavření nebo otevření vodovodního potrubí při opravách včetně vypuštění a napuštění</t>
  </si>
  <si>
    <t>-318339411</t>
  </si>
  <si>
    <t>https://podminky.urs.cz/item/CS_URS_2025_01/722190901</t>
  </si>
  <si>
    <t>722220111</t>
  </si>
  <si>
    <t>Armatury s jedním závitem nástěnky pro výtokový ventil G 1/2"</t>
  </si>
  <si>
    <t>257261692</t>
  </si>
  <si>
    <t>https://podminky.urs.cz/item/CS_URS_2025_01/722220111</t>
  </si>
  <si>
    <t>722220112</t>
  </si>
  <si>
    <t>Armatury s jedním závitem nástěnky pro výtokový ventil G 1"</t>
  </si>
  <si>
    <t>17262849</t>
  </si>
  <si>
    <t>https://podminky.urs.cz/item/CS_URS_2025_01/722220112</t>
  </si>
  <si>
    <t>722220121</t>
  </si>
  <si>
    <t>Armatury s jedním závitem nástěnky pro baterii G 1/2"</t>
  </si>
  <si>
    <t>pár</t>
  </si>
  <si>
    <t>-281254277</t>
  </si>
  <si>
    <t>https://podminky.urs.cz/item/CS_URS_2025_01/722220121</t>
  </si>
  <si>
    <t>722290226</t>
  </si>
  <si>
    <t>Zkoušky, proplach a desinfekce vodovodního potrubí zkoušky těsnosti vodovodního potrubí závitového do DN 50</t>
  </si>
  <si>
    <t>-1118283737</t>
  </si>
  <si>
    <t>https://podminky.urs.cz/item/CS_URS_2025_01/722290226</t>
  </si>
  <si>
    <t>Poznámka k položce:_x000D_
Lisovaný INOX</t>
  </si>
  <si>
    <t>4+14+8</t>
  </si>
  <si>
    <t>998722121</t>
  </si>
  <si>
    <t>Přesun hmot pro vnitřní vodovod stanovený z hmotnosti přesunovaného materiálu vodorovná dopravní vzdálenost do 50 m ruční (bez užití mechanizace) v objektech výšky do 6 m</t>
  </si>
  <si>
    <t>440991513</t>
  </si>
  <si>
    <t>https://podminky.urs.cz/item/CS_URS_2025_01/998722121</t>
  </si>
  <si>
    <t>725</t>
  </si>
  <si>
    <t>Zdravotechnika - zařizovací předměty</t>
  </si>
  <si>
    <t>725112313M</t>
  </si>
  <si>
    <t>Zařízení záchodů klozety nerezové s hlubokým splachováním závěsné s montážní deskou_x000D_
Bezpečnostní provedení - kombi set (toaleta + umyvadlo) centrální splachování_x000D_
1x levé provedení</t>
  </si>
  <si>
    <t>-1984163777</t>
  </si>
  <si>
    <t>Zařízení záchodů klozety nerezové s hlubokým splachováním závěsné s montážní deskou
Bezpečnostní provedení - kombi set (toaleta + umyvadlo) centrální splachování
1x levé provedení</t>
  </si>
  <si>
    <t>https://podminky.urs.cz/item/CS_URS_2024_01/725112313M</t>
  </si>
  <si>
    <t>Poznámka k položce:_x000D_
- levé provedení_x000D_
- včetně šměšovacího termostatického ventilu, dvířek a zhotovení niky</t>
  </si>
  <si>
    <t>725210821</t>
  </si>
  <si>
    <t>Demontáž umyvadel bez výtokových armatur umyvadel</t>
  </si>
  <si>
    <t>448000501</t>
  </si>
  <si>
    <t>https://podminky.urs.cz/item/CS_URS_2025_01/725210821</t>
  </si>
  <si>
    <t>725241222</t>
  </si>
  <si>
    <t>Sprchové vaničky z litého polymermramoru čtvrtkruhové 800x800 mm</t>
  </si>
  <si>
    <t>40700098</t>
  </si>
  <si>
    <t>https://podminky.urs.cz/item/CS_URS_2025_01/725241222</t>
  </si>
  <si>
    <t>Poznámka k položce:_x000D_
- nizká varianta</t>
  </si>
  <si>
    <t>725820801</t>
  </si>
  <si>
    <t>Demontáž baterií nástěnných do G 3/4</t>
  </si>
  <si>
    <t>-58889487</t>
  </si>
  <si>
    <t>https://podminky.urs.cz/item/CS_URS_2025_01/725820801</t>
  </si>
  <si>
    <t>725841312</t>
  </si>
  <si>
    <t>Baterie sprchové nástěnné pákové</t>
  </si>
  <si>
    <t>-913725744</t>
  </si>
  <si>
    <t>https://podminky.urs.cz/item/CS_URS_2025_01/725841312</t>
  </si>
  <si>
    <t>Poznámka k položce:_x000D_
- vč. příslušenství</t>
  </si>
  <si>
    <t>725860811</t>
  </si>
  <si>
    <t>Demontáž zápachových uzávěrek pro zařizovací předměty jednoduchých</t>
  </si>
  <si>
    <t>1810803362</t>
  </si>
  <si>
    <t>https://podminky.urs.cz/item/CS_URS_2025_01/725860811</t>
  </si>
  <si>
    <t>725865311</t>
  </si>
  <si>
    <t>Zápachové uzávěrky zařizovacích předmětů pro vany sprchových koutů s kulovým kloubem na odtoku DN 40/50</t>
  </si>
  <si>
    <t>-846647044</t>
  </si>
  <si>
    <t>https://podminky.urs.cz/item/CS_URS_2025_01/725865311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</si>
  <si>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</si>
  <si>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</si>
  <si>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1321979576</t>
  </si>
  <si>
    <t>https://podminky.urs.cz/item/CS_URS_2025_01/998725121</t>
  </si>
  <si>
    <t>733</t>
  </si>
  <si>
    <t>Ústřední vytápění - rozvodné potrubí</t>
  </si>
  <si>
    <t>733191924</t>
  </si>
  <si>
    <t>Opravy rozvodů potrubí z trubek ocelových závitových normálních i zesílených navaření odbočky na stávající potrubí, odbočka DN 20</t>
  </si>
  <si>
    <t>1437303278</t>
  </si>
  <si>
    <t>https://podminky.urs.cz/item/CS_URS_2025_01/733191924</t>
  </si>
  <si>
    <t>998733121</t>
  </si>
  <si>
    <t>Přesun hmot pro rozvody potrubí stanovený z hmotnosti přesunovaného materiálu vodorovná dopravní vzdálenost do 50 m ruční (bez užití mechanizace) v objektech výšky do 6 m</t>
  </si>
  <si>
    <t>-1191664061</t>
  </si>
  <si>
    <t>https://podminky.urs.cz/item/CS_URS_2025_01/998733121</t>
  </si>
  <si>
    <t>734</t>
  </si>
  <si>
    <t>Ústřední vytápění - armatury</t>
  </si>
  <si>
    <t>734209105</t>
  </si>
  <si>
    <t>Montáž závitových armatur s 1 závitem G 1 (DN 25)</t>
  </si>
  <si>
    <t>-1858008130</t>
  </si>
  <si>
    <t>https://podminky.urs.cz/item/CS_URS_2025_01/734209105</t>
  </si>
  <si>
    <t>55128125</t>
  </si>
  <si>
    <t>hlavice termostatická kapalinová pro veřejné prostory se zajištěním proti sejmutí M30</t>
  </si>
  <si>
    <t>1318039981</t>
  </si>
  <si>
    <t>734209113</t>
  </si>
  <si>
    <t>Montáž závitových armatur se 2 závity G 1/2 (DN 15)</t>
  </si>
  <si>
    <t>619599240</t>
  </si>
  <si>
    <t>https://podminky.urs.cz/item/CS_URS_2025_01/734209113</t>
  </si>
  <si>
    <t>734261417</t>
  </si>
  <si>
    <t>Šroubení regulační radiátorové rohové s vypouštěním G 1/2</t>
  </si>
  <si>
    <t>2089159859</t>
  </si>
  <si>
    <t>https://podminky.urs.cz/item/CS_URS_2025_01/734261417</t>
  </si>
  <si>
    <t>998734121</t>
  </si>
  <si>
    <t>Přesun hmot pro armatury stanovený z hmotnosti přesunovaného materiálu vodorovná dopravní vzdálenost do 50 m ruční (bez užití mechanizace) v objektech výšky do 6 m</t>
  </si>
  <si>
    <t>-418870789</t>
  </si>
  <si>
    <t>https://podminky.urs.cz/item/CS_URS_2025_01/998734121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</si>
  <si>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</si>
  <si>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</si>
  <si>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</si>
  <si>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</si>
  <si>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-669908048</t>
  </si>
  <si>
    <t>https://podminky.urs.cz/item/CS_URS_2025_01/735000912</t>
  </si>
  <si>
    <t>735151821</t>
  </si>
  <si>
    <t>Demontáž otopných těles panelových dvouřadých stavební délky do 1500 mm</t>
  </si>
  <si>
    <t>581229472</t>
  </si>
  <si>
    <t>https://podminky.urs.cz/item/CS_URS_2025_01/735151821</t>
  </si>
  <si>
    <t>735152380</t>
  </si>
  <si>
    <t>Otopná tělesa panelová VK dvoudesková PN 1,0 MPa, T do 110°C bez přídavné přestupní plochy výšky tělesa 600 mm stavební délky / výkonu 1400 mm / 1369 W</t>
  </si>
  <si>
    <t>1034296781</t>
  </si>
  <si>
    <t>https://podminky.urs.cz/item/CS_URS_2025_01/735152380</t>
  </si>
  <si>
    <t>Poznámka k položce:_x000D_
- provedení HYGIENE</t>
  </si>
  <si>
    <t>735191905</t>
  </si>
  <si>
    <t>Ostatní opravy otopných těles odvzdušnění tělesa</t>
  </si>
  <si>
    <t>962197021</t>
  </si>
  <si>
    <t>https://podminky.urs.cz/item/CS_URS_2025_01/735191905</t>
  </si>
  <si>
    <t>998735121</t>
  </si>
  <si>
    <t>Přesun hmot pro otopná tělesa stanovený z hmotnosti přesunovaného materiálu vodorovná dopravní vzdálenost do 50 m ruční (bez užití mechanizace) v objektech výšky do 6 m</t>
  </si>
  <si>
    <t>-1199755726</t>
  </si>
  <si>
    <t>https://podminky.urs.cz/item/CS_URS_2025_01/998735121</t>
  </si>
  <si>
    <t>HZS</t>
  </si>
  <si>
    <t>Hodinové zúčtovací sazby</t>
  </si>
  <si>
    <t>HZS2212</t>
  </si>
  <si>
    <t>Hodinové zúčtovací sazby profesí PSV provádění stavebních instalací instalatér odborný</t>
  </si>
  <si>
    <t>hod</t>
  </si>
  <si>
    <t>512</t>
  </si>
  <si>
    <t>-1949737681</t>
  </si>
  <si>
    <t>https://podminky.urs.cz/item/CS_URS_2025_01/HZS2212</t>
  </si>
  <si>
    <t>Poznámka k položce:_x000D_
- nemocniční provoz - komplikovaná realizace</t>
  </si>
  <si>
    <t>2*8*2</t>
  </si>
  <si>
    <t>HZS2222</t>
  </si>
  <si>
    <t>Hodinové zúčtovací sazby profesí PSV provádění stavebních instalací topenář odborný</t>
  </si>
  <si>
    <t>239473818</t>
  </si>
  <si>
    <t>https://podminky.urs.cz/item/CS_URS_2025_01/HZS2222</t>
  </si>
  <si>
    <t>HZS2491</t>
  </si>
  <si>
    <t>Hodinové zúčtovací sazby profesí PSV zednické výpomoci a pomocné práce PSV dělník zednických výpomocí</t>
  </si>
  <si>
    <t>872061453</t>
  </si>
  <si>
    <t>https://podminky.urs.cz/item/CS_URS_2025_01/HZS2491</t>
  </si>
  <si>
    <t>Poznámka k položce:_x000D_
- zhotovení a zapravení drážek_x000D_
 - drobná nespecifikovaná činnost při realizaci díla_x000D_
 - dodávka práce včetně materiálů</t>
  </si>
  <si>
    <t>2*8*4</t>
  </si>
  <si>
    <t>03 - ELEKTRO_SIL</t>
  </si>
  <si>
    <t xml:space="preserve">    741 - Elektroinstalace - silnoproud</t>
  </si>
  <si>
    <t>M - Práce a dodávky M</t>
  </si>
  <si>
    <t xml:space="preserve">    46-M - Zemní práce při extr.mont.pracích</t>
  </si>
  <si>
    <t>VRN - Vedlejší rozpočtové náklady</t>
  </si>
  <si>
    <t xml:space="preserve">    VRN4 - Inženýrská činnost</t>
  </si>
  <si>
    <t>741</t>
  </si>
  <si>
    <t>Elektroinstalace - silnoproud</t>
  </si>
  <si>
    <t>741112001</t>
  </si>
  <si>
    <t>Montáž krabice zapuštěná plastová kruhová</t>
  </si>
  <si>
    <t>1963203056</t>
  </si>
  <si>
    <t>34571451</t>
  </si>
  <si>
    <t>krabice pod omítku PVC přístrojová kruhová D 70mm hluboká</t>
  </si>
  <si>
    <t>-910477797</t>
  </si>
  <si>
    <t>34571521</t>
  </si>
  <si>
    <t>krabice pod omítku PVC odbočná kruhová D 70mm s víčkem a svorkovnicí</t>
  </si>
  <si>
    <t>-1263799331</t>
  </si>
  <si>
    <t>741112071</t>
  </si>
  <si>
    <t>Montáž krabice přístrojová lištová plast jednoduchá</t>
  </si>
  <si>
    <t>-1394606931</t>
  </si>
  <si>
    <t>34571476</t>
  </si>
  <si>
    <t>krabice lištová PVC přístrojová čtvercová 80x80mm hluboká</t>
  </si>
  <si>
    <t>-1108219402</t>
  </si>
  <si>
    <t>741122611</t>
  </si>
  <si>
    <t>Montáž kabel Cu plný kulatý žíla 3x1,5 až 6 mm2 uložený pevně (např. CYKY)</t>
  </si>
  <si>
    <t>-1241771655</t>
  </si>
  <si>
    <t>34111124</t>
  </si>
  <si>
    <t>kabel silový oheň retardující bezhalogenový bez funkční schopnosti při požáru třída reakce na oheň B2cas1d1a1 jádro Cu 0,6/1kV (1-CXKH-R B2) 3x2,5mm2</t>
  </si>
  <si>
    <t>-746582436</t>
  </si>
  <si>
    <t>741130001</t>
  </si>
  <si>
    <t>Ukončení vodič izolovaný do 2,5 mm2 v rozváděči nebo na přístroji</t>
  </si>
  <si>
    <t>-1869178387</t>
  </si>
  <si>
    <t>741320135</t>
  </si>
  <si>
    <t>Montáž jističů dvoupólových nn do 25 A ve skříni se zapojením vodičů</t>
  </si>
  <si>
    <t>376256948</t>
  </si>
  <si>
    <t>35822149</t>
  </si>
  <si>
    <t>jistič 2-pólový 16 A vypínací charakteristika B vypínací schopnost 10 kA</t>
  </si>
  <si>
    <t>-499458270</t>
  </si>
  <si>
    <t>RMAT00190</t>
  </si>
  <si>
    <t>Proudový chránič s jističem  1P+N B16 30mA A</t>
  </si>
  <si>
    <t>-146531813</t>
  </si>
  <si>
    <t>741372062</t>
  </si>
  <si>
    <t>Montáž svítidlo LED interiérové přisazené stropní hranaté nebo kruhové přes 0,09 do 0,36 m2 se zapojením vodičů</t>
  </si>
  <si>
    <t>393226095</t>
  </si>
  <si>
    <t>RMAT0001</t>
  </si>
  <si>
    <t>Sv.LED,35W, 3950 lm,4000K,Ra90,IP40,60*60</t>
  </si>
  <si>
    <t>2036553692</t>
  </si>
  <si>
    <t>741810002</t>
  </si>
  <si>
    <t>Celková prohlídka elektrického rozvodu a zařízení přes 100 000 do 500 000,- Kč</t>
  </si>
  <si>
    <t>-1452265899</t>
  </si>
  <si>
    <t>998741111</t>
  </si>
  <si>
    <t>Přesun hmot tonážní pro silnoproud s omezením mechanizace v objektech v do 6 m</t>
  </si>
  <si>
    <t>-464878401</t>
  </si>
  <si>
    <t>998741129</t>
  </si>
  <si>
    <t>Příplatek k ručnímu přesunu hmot tonážnímu pro silnoproud za zvětšený přesun ZKD 50 m</t>
  </si>
  <si>
    <t>-656671091</t>
  </si>
  <si>
    <t>Práce a dodávky M</t>
  </si>
  <si>
    <t>46-M</t>
  </si>
  <si>
    <t>Zemní práce při extr.mont.pracích</t>
  </si>
  <si>
    <t>468094112</t>
  </si>
  <si>
    <t>Vyvrtání otvorů pro elektroinstalační krabice ve stěnách z cihel hloubky přes 6 do 9 cm</t>
  </si>
  <si>
    <t>1854210685</t>
  </si>
  <si>
    <t>468111111</t>
  </si>
  <si>
    <t>Frézování drážek pro vodiče ve stěnách z cihel do 3x3 cm</t>
  </si>
  <si>
    <t>-154113301</t>
  </si>
  <si>
    <t>468111112</t>
  </si>
  <si>
    <t>Frézování drážek pro vodiče ve stěnách z cihel do 5x5 cm</t>
  </si>
  <si>
    <t>456875926</t>
  </si>
  <si>
    <t>468111312</t>
  </si>
  <si>
    <t>Frézování drážek pro vodiče ve stěnách z betonu do 5x5 cm</t>
  </si>
  <si>
    <t>1437196176</t>
  </si>
  <si>
    <t>469971111</t>
  </si>
  <si>
    <t>Svislá doprava suti a vybouraných hmot při elektromontážích za první podlaží</t>
  </si>
  <si>
    <t>-1717725797</t>
  </si>
  <si>
    <t>469972111</t>
  </si>
  <si>
    <t>Odvoz suti a vybouraných hmot při elektromontážích do 1 km</t>
  </si>
  <si>
    <t>-630834593</t>
  </si>
  <si>
    <t>469972121</t>
  </si>
  <si>
    <t>Příplatek k odvozu suti a vybouraných hmot při elektromontážích za každý další 1 km</t>
  </si>
  <si>
    <t>1843817649</t>
  </si>
  <si>
    <t>HZS2232</t>
  </si>
  <si>
    <t>Hodinová zúčtovací sazba elektrikář odborný</t>
  </si>
  <si>
    <t>-1856891253</t>
  </si>
  <si>
    <t>Poznámka k položce:_x000D_
- demontáže_x000D_
-odb. odpojení ponechávaných obvodů</t>
  </si>
  <si>
    <t>Vedlejší rozpočtové náklady</t>
  </si>
  <si>
    <t>VRN4</t>
  </si>
  <si>
    <t>Inženýrská činnost</t>
  </si>
  <si>
    <t>042703000</t>
  </si>
  <si>
    <t>Technické požadavky na výrobky</t>
  </si>
  <si>
    <t>…</t>
  </si>
  <si>
    <t>1024</t>
  </si>
  <si>
    <t>1709781222</t>
  </si>
  <si>
    <t>Poznámka k položce:_x000D_
Dokumentace a ověření rozvaděčů po úpravách</t>
  </si>
  <si>
    <t>Soupis:</t>
  </si>
  <si>
    <t>03.1 - Připojneí VZT, Pohonu dveří</t>
  </si>
  <si>
    <t>977131110</t>
  </si>
  <si>
    <t>Vrty příklepovými vrtáky D do 16 mm do cihelného zdiva nebo prostého betonu</t>
  </si>
  <si>
    <t>505530855</t>
  </si>
  <si>
    <t>741120301</t>
  </si>
  <si>
    <t>Montáž vodič Cu izolovaný plný a laněný s PVC pláštěm žíla 0,55 až 16 mm2 pevně (např. CY, CHAH-V)</t>
  </si>
  <si>
    <t>2047574783</t>
  </si>
  <si>
    <t>34111101</t>
  </si>
  <si>
    <t>kabel silový oheň retardující bezhalogenový bez funkční schopnosti při požáru třída reakce na oheň B2cas1d1a1 jádro Cu 0,6/1kV (1-CXKH-R B2) 1x6mm2</t>
  </si>
  <si>
    <t>1851140811</t>
  </si>
  <si>
    <t>Poznámka k položce:_x000D_
1-CXKH-R B2 B2cas1d1a1, průměr kabelu 8,7mm</t>
  </si>
  <si>
    <t>741120501</t>
  </si>
  <si>
    <t>Montáž kabelů flexibilních Cu lehkých a středních do 7 žil uložených volně (např. CGSG)</t>
  </si>
  <si>
    <t>1731806779</t>
  </si>
  <si>
    <t>34143286</t>
  </si>
  <si>
    <t>kabel ovládací flexibilní jádro Cu lanované izolace PVC plášť PVC 300/500V (CMSM) 4x1,00mm2</t>
  </si>
  <si>
    <t>255750791</t>
  </si>
  <si>
    <t>Poznámka k položce:_x000D_
CMSM, průměr kabelu 6,6mm</t>
  </si>
  <si>
    <t>698860322</t>
  </si>
  <si>
    <t>34111123</t>
  </si>
  <si>
    <t>kabel silový oheň retardující bezhalogenový bez funkční schopnosti při požáru třída reakce na oheň B2cas1d1a1 jádro Cu 0,6/1kV (1-CXKH-R B2) 3x1,5mm2</t>
  </si>
  <si>
    <t>2137508236</t>
  </si>
  <si>
    <t>Poznámka k položce:_x000D_
1-CXKH-R B2 B2cas1d1a1, průměr kabelu 10,2mm</t>
  </si>
  <si>
    <t>-1534802495</t>
  </si>
  <si>
    <t>Poznámka k položce:_x000D_
1-CXKH-R B2 B2cas1d1a1, průměr kabelu 11,1mm</t>
  </si>
  <si>
    <t>741320105</t>
  </si>
  <si>
    <t>Montáž jističů jednopólových nn do 25 A ve skříni se zapojením vodičů</t>
  </si>
  <si>
    <t>493030952</t>
  </si>
  <si>
    <t>35822115</t>
  </si>
  <si>
    <t>jistič 1-pólový 10 A vypínací charakteristika B vypínací schopnost 6 kA</t>
  </si>
  <si>
    <t>730645698</t>
  </si>
  <si>
    <t>35822128</t>
  </si>
  <si>
    <t>jistič 1-pólový 20 A vypínací charakteristika C vypínací schopnost 6 kA</t>
  </si>
  <si>
    <t>-263119772</t>
  </si>
  <si>
    <t>35822132</t>
  </si>
  <si>
    <t>jistič 1-pólový 25 A vypínací charakteristika C vypínací schopnost 6 kA</t>
  </si>
  <si>
    <t>1898375098</t>
  </si>
  <si>
    <t>741330121</t>
  </si>
  <si>
    <t>Montáž stykač střídavý ve skříni třípólový do 40 A se zapojením vodičů</t>
  </si>
  <si>
    <t>-1614674097</t>
  </si>
  <si>
    <t>35826001</t>
  </si>
  <si>
    <t>relé instalační 230V 2No</t>
  </si>
  <si>
    <t>-1402828601</t>
  </si>
  <si>
    <t>998741101</t>
  </si>
  <si>
    <t>Přesun hmot tonážní pro silnoproud v objektech v do 6 m</t>
  </si>
  <si>
    <t>1761136531</t>
  </si>
  <si>
    <t>-7480843</t>
  </si>
  <si>
    <t>-2061840111</t>
  </si>
  <si>
    <t>Poznámka k položce:_x000D_
Vyhledání tras a vhodného umístění jistích a spínacích prvků</t>
  </si>
  <si>
    <t>03.2 - stavební úpravy Expektace_doplnění</t>
  </si>
  <si>
    <t>Frýdek-Místek</t>
  </si>
  <si>
    <t>Nemocnice ve Frýdku-Místku, p.o., El. Krásnohorské</t>
  </si>
  <si>
    <t>KT - Kabelové trasy</t>
  </si>
  <si>
    <t xml:space="preserve">    Kabelové trasy SLB: - Kabelové trasy SLB:</t>
  </si>
  <si>
    <t>Kabelové trasy</t>
  </si>
  <si>
    <t>Kabelové trasy SLB:</t>
  </si>
  <si>
    <t>741110513</t>
  </si>
  <si>
    <t>Montáž lišta a kanálek vkládací šířky přes 120 do 180 mm s víčkem</t>
  </si>
  <si>
    <t>-747787744</t>
  </si>
  <si>
    <t>Poznámka k položce:_x000D_
určena pro zásuvky ve stolech</t>
  </si>
  <si>
    <t>34573015</t>
  </si>
  <si>
    <t>kanál parapetní bezhalogenový dutý 170x65mm</t>
  </si>
  <si>
    <t>914255502</t>
  </si>
  <si>
    <t>Poznámka k položce:_x000D_
včetně rámečků pro zásuvky a koncových prvků</t>
  </si>
  <si>
    <t>368431514</t>
  </si>
  <si>
    <t>34571450</t>
  </si>
  <si>
    <t>krabice pod omítku PVC přístrojová kruhová D 70mm</t>
  </si>
  <si>
    <t>-1230610779</t>
  </si>
  <si>
    <t>-1368732223</t>
  </si>
  <si>
    <t>Poznámka k položce:_x000D_
ukončeno na svorkovnicích MET</t>
  </si>
  <si>
    <t>34111102</t>
  </si>
  <si>
    <t>kabel silový oheň retardující bezhalogenový bez funkční schopnosti při požáru třída reakce na oheň B2cas1d1a1 jádro Cu 0,6/1kV (1-CXKH-R B2) 1x10mm2</t>
  </si>
  <si>
    <t>-1831187283</t>
  </si>
  <si>
    <t>Poznámka k položce:_x000D_
1-CXKH-R B2 B2cas1d1a1, průměr kabelu 9,5mm</t>
  </si>
  <si>
    <t>741130005</t>
  </si>
  <si>
    <t>Ukončení vodič izolovaný do 10 mm2 v rozváděči nebo na přístroji</t>
  </si>
  <si>
    <t>-1107384844</t>
  </si>
  <si>
    <t>741310001</t>
  </si>
  <si>
    <t>Montáž spínač nástěnný 1-jednopólový prostředí normální se zapojením vodičů</t>
  </si>
  <si>
    <t>-1702908477</t>
  </si>
  <si>
    <t>34539064</t>
  </si>
  <si>
    <t>spínač jednopólový, řazení 1, s krytem, bez rámečku, šroubové svorky</t>
  </si>
  <si>
    <t>-982446891</t>
  </si>
  <si>
    <t>741313002</t>
  </si>
  <si>
    <t>Montáž zásuvka (polo)zapuštěná bezšroubové připojení 2P+PE dvojí zapojení - průběžná se zapojením vodičů</t>
  </si>
  <si>
    <t>1501492942</t>
  </si>
  <si>
    <t>34555241</t>
  </si>
  <si>
    <t>přístroj zásuvky zapuštěné jednonásobné, krytka s clonkami, bezšroubové svorky</t>
  </si>
  <si>
    <t>-353064977</t>
  </si>
  <si>
    <t>Poznámka k položce:_x000D_
zásuvky určené pro zdravotnictví-barevné</t>
  </si>
  <si>
    <t>34539060</t>
  </si>
  <si>
    <t>rámeček dvojnásobný</t>
  </si>
  <si>
    <t>246661839</t>
  </si>
  <si>
    <t>34539062</t>
  </si>
  <si>
    <t>rámeček čtyřnásobný</t>
  </si>
  <si>
    <t>2116587952</t>
  </si>
  <si>
    <t>741450003</t>
  </si>
  <si>
    <t>Montáž zásuvky pro vyrovnání potenciálu zapuštěné dvojnásobné</t>
  </si>
  <si>
    <t>597699809</t>
  </si>
  <si>
    <t>34565003</t>
  </si>
  <si>
    <t>zásuvka pro vyrovnání potenciálů dvojnásobná, zapuštěná</t>
  </si>
  <si>
    <t>-959238244</t>
  </si>
  <si>
    <t>Pol52</t>
  </si>
  <si>
    <t>D+M NSM Sloup dvoukomorový hliník - sestup od stropu ke stolům</t>
  </si>
  <si>
    <t>ks</t>
  </si>
  <si>
    <t>1569933400</t>
  </si>
  <si>
    <t>Poznámka k položce:_x000D_
dodávka a montáž isntalačního sloupku, včetně kotvení</t>
  </si>
  <si>
    <t>468094111</t>
  </si>
  <si>
    <t>Vyvrtání otvorů pro elektroinstalační krabice ve stěnách z cihel hloubky do 6 cm</t>
  </si>
  <si>
    <t>1088170470</t>
  </si>
  <si>
    <t>04 - ELEKTRO_SLB</t>
  </si>
  <si>
    <t>04.1 - SK</t>
  </si>
  <si>
    <t>SK - Strukturovaná kabeláž</t>
  </si>
  <si>
    <t xml:space="preserve">    D1 - </t>
  </si>
  <si>
    <t xml:space="preserve">    Ostatní - Ostatní</t>
  </si>
  <si>
    <t xml:space="preserve">    VRN - VRN</t>
  </si>
  <si>
    <t>Strukturovaná kabeláž</t>
  </si>
  <si>
    <t>D1</t>
  </si>
  <si>
    <t>KE550HS23/1E-B2ca</t>
  </si>
  <si>
    <t>Instalační kabel Cat.6A STP LSOHFR 550MHz, Euroclass B2ca-s1,d1,a1</t>
  </si>
  <si>
    <t>KE300S24LSOH-B2ca</t>
  </si>
  <si>
    <t>Instalační kabel Cat.5E FTP LSOH 300MHz Euroclass B2ca-s1,d1,a1 - Klinický nouzový alarm</t>
  </si>
  <si>
    <t>KEJ-CEA-S-10G</t>
  </si>
  <si>
    <t>10G keystone modul 1xRJ45 Cat.6A EA STP -zapojení v zásuvce</t>
  </si>
  <si>
    <t>KE-RJ45-SC6A</t>
  </si>
  <si>
    <t>Konektor na silný drát RJ45 Cat.6A EA STP AWG 23/22 s ochranou konektoru</t>
  </si>
  <si>
    <t>601140-UP</t>
  </si>
  <si>
    <t>Zásuvka Modulo 50 pro 2xRJ45 80x80mm pod omítku bílá šikmá s dvířky</t>
  </si>
  <si>
    <t>501009</t>
  </si>
  <si>
    <t>Krabice Modulo 50 80x80mm na omítku bílá výška 40mm</t>
  </si>
  <si>
    <t>2CKA001724A1663</t>
  </si>
  <si>
    <t>1724-0-1663 Kryt zásuvky komunikační, s popisovým polem (pro nosnou masku)</t>
  </si>
  <si>
    <t>2CKA001764A0182</t>
  </si>
  <si>
    <t>1764-0-0182 Maska nosná - 2x komunikační</t>
  </si>
  <si>
    <t>2CKA001725A0928</t>
  </si>
  <si>
    <t>Rámeček jednonásobný</t>
  </si>
  <si>
    <t>601120</t>
  </si>
  <si>
    <t>Zásuvka Modulo 45 pro 2xRJ45 45x45mm bílá šikmá s dvířky</t>
  </si>
  <si>
    <t>KEP-EMPTY-24</t>
  </si>
  <si>
    <t>Modulární patch panel neosazený pro 24xRJ45 1U černý</t>
  </si>
  <si>
    <t>KEJ-CEA-S-10G.1</t>
  </si>
  <si>
    <t>10G keystone modul 1xRJ45 Cat.6A EA STP -zapojení v panelu, včetně vyvázání</t>
  </si>
  <si>
    <t>KEL-C6A-P-015</t>
  </si>
  <si>
    <t>10G patch kabel Cat.6A STP LSOH šedý  1,5m</t>
  </si>
  <si>
    <t>10G patch kabel Cat.6A STP LSOH šedý 1,5m</t>
  </si>
  <si>
    <t>KEL-C6A-P-020</t>
  </si>
  <si>
    <t>10G patch kabel Cat.6A STP LSOH šedý  2 m</t>
  </si>
  <si>
    <t>10G patch kabel Cat.6A STP LSOH šedý 2 m</t>
  </si>
  <si>
    <t>KEL-C6A-P-030</t>
  </si>
  <si>
    <t>10G patch kabel Cat.6A STP LSOH šedý  3 m</t>
  </si>
  <si>
    <t>10G patch kabel Cat.6A STP LSOH šedý 3 m</t>
  </si>
  <si>
    <t>KEL-C6A-P-050</t>
  </si>
  <si>
    <t>10G patch kabel Cat.6A STP LSOH šedý  5 m</t>
  </si>
  <si>
    <t>10G patch kabel Cat.6A STP LSOH šedý 5 m</t>
  </si>
  <si>
    <t>Pol1</t>
  </si>
  <si>
    <t>Certifikační měření kat. 6A vč. protokolu</t>
  </si>
  <si>
    <t>měr.</t>
  </si>
  <si>
    <t>RAB-VP-X21-A2</t>
  </si>
  <si>
    <t>19' vyvazovací panel 1U černý, 5 x kovový úchyt velký 40 x 80 mm</t>
  </si>
  <si>
    <t>Pol2</t>
  </si>
  <si>
    <t>Uzemnění patch panelu k zemnícímu modulu</t>
  </si>
  <si>
    <t>AH-ACC-BKT-AX-TB</t>
  </si>
  <si>
    <t>AP4000-1-WW WiFi AP Extreme Networks</t>
  </si>
  <si>
    <t>kphdm2-10</t>
  </si>
  <si>
    <t>HDMI 2.0b High Speed + Ethernet kabel, zlacené konektory, 10m</t>
  </si>
  <si>
    <t>078979L</t>
  </si>
  <si>
    <t>PŘEDKONEKTOROVANÁ ZÁSUVKA HDMI 2 MODULY BÍLÁ</t>
  </si>
  <si>
    <t>5525U-A00100</t>
  </si>
  <si>
    <t>Adaptér přístroje Profil 45</t>
  </si>
  <si>
    <t>5016A-A00070 B</t>
  </si>
  <si>
    <t>Kryt přístroje Profil 45</t>
  </si>
  <si>
    <t>3901A-B10 B</t>
  </si>
  <si>
    <t>Rámeček jednonásobný 3901A-B10 B bílá Tango ABB</t>
  </si>
  <si>
    <t>Ostatní</t>
  </si>
  <si>
    <t>Pol3</t>
  </si>
  <si>
    <t>Koordinace, předání, účast na KD</t>
  </si>
  <si>
    <t>Pol4</t>
  </si>
  <si>
    <t>Dokladová část - certifikáty, prohlášení o shodě, uživatelské příručky</t>
  </si>
  <si>
    <t>Pol5</t>
  </si>
  <si>
    <t>Zaškolení a instruktáž osoby uživatele</t>
  </si>
  <si>
    <t>Pol121</t>
  </si>
  <si>
    <t>Podružný instalační materiál a pomocné pracovní výkony</t>
  </si>
  <si>
    <t>Pol7</t>
  </si>
  <si>
    <t>Celkem dokumentace - skutečný stav</t>
  </si>
  <si>
    <t>Pol122</t>
  </si>
  <si>
    <t>Celkem doprava, přesun hmot</t>
  </si>
  <si>
    <t>Pol123</t>
  </si>
  <si>
    <t>Celkem VRN - zařízení staveniště, odběr energií, WC, ostraha, …</t>
  </si>
  <si>
    <t>04.2 - IP KAM+VDT</t>
  </si>
  <si>
    <t>KAMVDT - Kamerový systém a videotelefony</t>
  </si>
  <si>
    <t xml:space="preserve">    Technologie KAM - Technologie KAM</t>
  </si>
  <si>
    <t xml:space="preserve">    Ostatní: - Ostatní:</t>
  </si>
  <si>
    <t>KAMVDT</t>
  </si>
  <si>
    <t>Kamerový systém a videotelefony</t>
  </si>
  <si>
    <t>Technologie KAM</t>
  </si>
  <si>
    <t>DS-2CD2743G2-IZS(2.8</t>
  </si>
  <si>
    <t>4MPix IP Dome kamera; IR 40m, Audio, Alarm, IP67, IK10</t>
  </si>
  <si>
    <t>Ostatní:</t>
  </si>
  <si>
    <t>Pol124</t>
  </si>
  <si>
    <t>Oživení a naprogramování systému, funkční zkoušky</t>
  </si>
  <si>
    <t>Pol125</t>
  </si>
  <si>
    <t>Koordinace,  předání, účast na KD</t>
  </si>
  <si>
    <t>Pol16</t>
  </si>
  <si>
    <t>Pol126</t>
  </si>
  <si>
    <t>Pol127</t>
  </si>
  <si>
    <t>Pol128</t>
  </si>
  <si>
    <t>Pol129</t>
  </si>
  <si>
    <t>04.3 - EKV</t>
  </si>
  <si>
    <t>EKV - Elektronická kontrola vstupu</t>
  </si>
  <si>
    <t xml:space="preserve">    Technologie: - Technologie:</t>
  </si>
  <si>
    <t xml:space="preserve">    Kabely: - Kabely:</t>
  </si>
  <si>
    <t xml:space="preserve">    El. otvírače: - El. otvírače:</t>
  </si>
  <si>
    <t>Elektronická kontrola vstupu</t>
  </si>
  <si>
    <t>Technologie:</t>
  </si>
  <si>
    <t>HID R10</t>
  </si>
  <si>
    <t>Čtečka HID R10</t>
  </si>
  <si>
    <t>Pol10</t>
  </si>
  <si>
    <t>Instalační panel pro čtečku HID R10</t>
  </si>
  <si>
    <t>Pol11</t>
  </si>
  <si>
    <t>Systém EKV - programování, konfigurace technologické sítě, nastavení parametrů segmentového řídícího modulu a konfigurace dveřních jednotek</t>
  </si>
  <si>
    <t>Pol12</t>
  </si>
  <si>
    <t>Oživení systému, kontrola funkce a provedení zkoušek</t>
  </si>
  <si>
    <t>Pol13</t>
  </si>
  <si>
    <t>Koordinační práce projektového manažera</t>
  </si>
  <si>
    <t>Kabely:</t>
  </si>
  <si>
    <t>Instalační kabel Cat.5E FTP LSOH 300MHz Euroclass B2ca-s1,d1,a1</t>
  </si>
  <si>
    <t>Pol14</t>
  </si>
  <si>
    <t>PRAFlaCom 2x2x0,8, B2ca,s1,d1</t>
  </si>
  <si>
    <t>El. otvírače:</t>
  </si>
  <si>
    <t>BEFO2411</t>
  </si>
  <si>
    <t>Elektrický otvírač 24V/115mA stavitelná střelka</t>
  </si>
  <si>
    <t>Pol15</t>
  </si>
  <si>
    <t>Pol130</t>
  </si>
  <si>
    <t>Pol18</t>
  </si>
  <si>
    <t>Pol131</t>
  </si>
  <si>
    <t>Pol132</t>
  </si>
  <si>
    <t>04.4 - EVR</t>
  </si>
  <si>
    <t>EVR - Evakuační rozhlas</t>
  </si>
  <si>
    <t xml:space="preserve">    Technologie - Technologie</t>
  </si>
  <si>
    <t xml:space="preserve">    Kabely - Kabely</t>
  </si>
  <si>
    <t>Evakuační rozhlas</t>
  </si>
  <si>
    <t>Technologie</t>
  </si>
  <si>
    <t>Pol21</t>
  </si>
  <si>
    <t>Demontáž a zpětná montáž reproduktoru</t>
  </si>
  <si>
    <t>Kabely</t>
  </si>
  <si>
    <t>Pol22</t>
  </si>
  <si>
    <t>PRAFlaDur-J 2x1,5 RE P60-R</t>
  </si>
  <si>
    <t>Pol23</t>
  </si>
  <si>
    <t>Přepojení a přetažení stávajícího systému NZS</t>
  </si>
  <si>
    <t>Pol24</t>
  </si>
  <si>
    <t>Funkční zkouška</t>
  </si>
  <si>
    <t>Pol133</t>
  </si>
  <si>
    <t>Pol26</t>
  </si>
  <si>
    <t>Pol134</t>
  </si>
  <si>
    <t>Pol135</t>
  </si>
  <si>
    <t>04.5 - EPS</t>
  </si>
  <si>
    <t>EPS - El. požární signalizace</t>
  </si>
  <si>
    <t>El. požární signalizace</t>
  </si>
  <si>
    <t>MCP535X-1</t>
  </si>
  <si>
    <t>MCP535X-1 Tlačítkový manulání hlásič typu B, integrovaný zkratový izolátor, RAL 3001</t>
  </si>
  <si>
    <t>MCP535 AK</t>
  </si>
  <si>
    <t>Popiska pro manuální tlačítkový hlásič typu B se symbolem "ruky"</t>
  </si>
  <si>
    <t>Pol29</t>
  </si>
  <si>
    <t>Demontáž a zpětná montáž hlásíčů</t>
  </si>
  <si>
    <t>Pol30</t>
  </si>
  <si>
    <t>PRAFlaCom 1x2x0,8, B2ca,s1,d1</t>
  </si>
  <si>
    <t>Pol136</t>
  </si>
  <si>
    <t>PRAFlaGuard F 2x2x0,8 P90 R*</t>
  </si>
  <si>
    <t>Pol137</t>
  </si>
  <si>
    <t>Přepojení a přetažení stávajícího systému EPS</t>
  </si>
  <si>
    <t>Pol138</t>
  </si>
  <si>
    <t>Oživení a naprogramování systému</t>
  </si>
  <si>
    <t>Pol33</t>
  </si>
  <si>
    <t>Funkční zkouška EPS</t>
  </si>
  <si>
    <t>Pol34</t>
  </si>
  <si>
    <t>Pol139</t>
  </si>
  <si>
    <t>Pol36</t>
  </si>
  <si>
    <t>Pol140</t>
  </si>
  <si>
    <t>Pol141</t>
  </si>
  <si>
    <t>04.6 - KPS</t>
  </si>
  <si>
    <t>KPS - Komunikace Pacient-Sestra</t>
  </si>
  <si>
    <t>Komunikace Pacient-Sestra</t>
  </si>
  <si>
    <t>N350 IP</t>
  </si>
  <si>
    <t>Napáječ 350W 24V IP</t>
  </si>
  <si>
    <t>SM IP</t>
  </si>
  <si>
    <t>Switch modul ZPT IP</t>
  </si>
  <si>
    <t>TPS IP</t>
  </si>
  <si>
    <t>Terminál personálu signalizační IP</t>
  </si>
  <si>
    <t>ZS TPS IP</t>
  </si>
  <si>
    <t>Zásuvka pro terminál personálu</t>
  </si>
  <si>
    <t>SIJB IP</t>
  </si>
  <si>
    <t>Signalizační jednotka bezdrátová 868 IP</t>
  </si>
  <si>
    <t>ZVST IP</t>
  </si>
  <si>
    <t>Zásuvka volací šňůry s tlačítkem IP</t>
  </si>
  <si>
    <t>VS IP</t>
  </si>
  <si>
    <t>Volací šňůra IP</t>
  </si>
  <si>
    <t>TTNV IP</t>
  </si>
  <si>
    <t>Táhlo nouzového volání s tlačítkem IP</t>
  </si>
  <si>
    <t>SV IP</t>
  </si>
  <si>
    <t>Svítidlo IP</t>
  </si>
  <si>
    <t>IRM-09</t>
  </si>
  <si>
    <t>Instalační rámeček malý</t>
  </si>
  <si>
    <t>IRM SIJ</t>
  </si>
  <si>
    <t>Instalační rámeček malý (SIJ)</t>
  </si>
  <si>
    <t>IRM ZU ZVST</t>
  </si>
  <si>
    <t>Instalační rámeček malý (ZU ZVST)</t>
  </si>
  <si>
    <t>IRS TPS AVKJV</t>
  </si>
  <si>
    <t>Instalační rámeček střední (TPS AVKJV)</t>
  </si>
  <si>
    <t>Pol39</t>
  </si>
  <si>
    <t>Konektor RJ45 včetně proměření</t>
  </si>
  <si>
    <t>Pol40</t>
  </si>
  <si>
    <t>Kontrola a otestování rozvodného vedení</t>
  </si>
  <si>
    <t>Pol41</t>
  </si>
  <si>
    <t>Kontrola provozu a zaškolení</t>
  </si>
  <si>
    <t>Pol42</t>
  </si>
  <si>
    <t>Naprogramování a konfigurace systému</t>
  </si>
  <si>
    <t>Pol43</t>
  </si>
  <si>
    <t>SW historie volání</t>
  </si>
  <si>
    <t>Pol44</t>
  </si>
  <si>
    <t>SW licence účastníka</t>
  </si>
  <si>
    <t>PRAFLASAFE X 2 X 1,5</t>
  </si>
  <si>
    <t>Silový kabel PRAFlaSafe X-o 2 x 1,5</t>
  </si>
  <si>
    <t>Pol45</t>
  </si>
  <si>
    <t>Pol142</t>
  </si>
  <si>
    <t>Pol47</t>
  </si>
  <si>
    <t>Revize</t>
  </si>
  <si>
    <t>Pol143</t>
  </si>
  <si>
    <t>Pol144</t>
  </si>
  <si>
    <t>04.7 - KT</t>
  </si>
  <si>
    <t xml:space="preserve">    Kabelové trasy s fun - Kabelové trasy s fun</t>
  </si>
  <si>
    <t>ARK-211130</t>
  </si>
  <si>
    <t>Žlab MERKUR 2 150/ 50 "GZ" -vzdálen.1,8m</t>
  </si>
  <si>
    <t>ARK-211110</t>
  </si>
  <si>
    <t>Žlab MERKUR 2 50/50 "GZ" - vzdálenos.2m</t>
  </si>
  <si>
    <t>Pol50</t>
  </si>
  <si>
    <t>Uchycení žlabu na zěď nebo strop žlab 150</t>
  </si>
  <si>
    <t>Pol51</t>
  </si>
  <si>
    <t>Uchycení žlabu na zěď nebo strop žlab 50</t>
  </si>
  <si>
    <t>PK 160X65 D_HD</t>
  </si>
  <si>
    <t>PK 160X65 D HD KANÁL PARAPETNÍ DUTÝ</t>
  </si>
  <si>
    <t>NSM Sloup dvoukomorový hliník - sestup od stropu ke stolům</t>
  </si>
  <si>
    <t>HL GRIP1</t>
  </si>
  <si>
    <t>HL GRIP1 Úchytka svazku kabelů 42*33*62m + kotva</t>
  </si>
  <si>
    <t>DKS 8-28</t>
  </si>
  <si>
    <t>DKS 8-28 příchytka pro volné vodiče 3004</t>
  </si>
  <si>
    <t>HMP-8</t>
  </si>
  <si>
    <t>HMP-8 hmoždinková příchytka  + pásek</t>
  </si>
  <si>
    <t>HMP-8 hmoždinková příchytka + pásek</t>
  </si>
  <si>
    <t>1440_K25</t>
  </si>
  <si>
    <t>El. instalační trubka 1440 - monoflex - pod omítku vč. vysekání</t>
  </si>
  <si>
    <t>1432_K50</t>
  </si>
  <si>
    <t>El. instalační trubka 1432 - monoflex - pod omítku vč. vysekání</t>
  </si>
  <si>
    <t>1420_K50</t>
  </si>
  <si>
    <t>El. instalační trubka 1420 - monoflex - pod omítku vč. vysekání</t>
  </si>
  <si>
    <t>KP 67/2_KA</t>
  </si>
  <si>
    <t>Krabice pod omítku přístrojová KP 67/2_KA šedá vč. vysekání</t>
  </si>
  <si>
    <t>KT 250/1_KB</t>
  </si>
  <si>
    <t>Krabice pod omítku Kopos KT 250/1_KB uchycení na žlab KPS</t>
  </si>
  <si>
    <t>97103-5131</t>
  </si>
  <si>
    <t>Vybour.otv.cihl.malt.cem. do R=60mm tl.do 150mm</t>
  </si>
  <si>
    <t>97103-5231</t>
  </si>
  <si>
    <t>vybour.otv.cihl.malt.cem.do 0,0225m2 tl.do 150mm</t>
  </si>
  <si>
    <t>Pol53</t>
  </si>
  <si>
    <t>HZS - práce na stávajících trasách slb. a podhledech</t>
  </si>
  <si>
    <t>Pol54</t>
  </si>
  <si>
    <t>Protipožární ucpávky - odhad</t>
  </si>
  <si>
    <t>Kabelové trasy s fun</t>
  </si>
  <si>
    <t>HL P1_10</t>
  </si>
  <si>
    <t>HL P1_10 Úchytka pro jednotlivý kabel + HL S 7,5x52</t>
  </si>
  <si>
    <t>HL P2_10</t>
  </si>
  <si>
    <t>HL P2_10 Úchytka pro jednotlivý kabel + HL S 7,5x52</t>
  </si>
  <si>
    <t>KSK 100_PO</t>
  </si>
  <si>
    <t>Krabice požárně odolná KSK 100_PO 101x101x63,5mm krytí IP66 oranžová</t>
  </si>
  <si>
    <t>Pol55</t>
  </si>
  <si>
    <t>Pol145</t>
  </si>
  <si>
    <t>Pol57</t>
  </si>
  <si>
    <t>Pol146</t>
  </si>
  <si>
    <t>Pol147</t>
  </si>
  <si>
    <t>05 - Medi Plyny</t>
  </si>
  <si>
    <t>D1 - Rozvody medicinálních plynů</t>
  </si>
  <si>
    <t>D2 - Společné náklady</t>
  </si>
  <si>
    <t>Rozvody medicinálních plynů</t>
  </si>
  <si>
    <t>Pol60</t>
  </si>
  <si>
    <t>Trubka Cu průměr 8x1</t>
  </si>
  <si>
    <t>Pol61</t>
  </si>
  <si>
    <t>Trubka Cu průměr 12x1</t>
  </si>
  <si>
    <t>Pol62</t>
  </si>
  <si>
    <t>Trubka Cu průměr 18x1</t>
  </si>
  <si>
    <t>Pol63</t>
  </si>
  <si>
    <t>Prořez potrubí 3%</t>
  </si>
  <si>
    <t>kpl</t>
  </si>
  <si>
    <t>Pol64</t>
  </si>
  <si>
    <t>Tvarovky Cu pr. 8</t>
  </si>
  <si>
    <t>Pol65</t>
  </si>
  <si>
    <t>Tvarovky Cu pr. 12</t>
  </si>
  <si>
    <t>Pol66</t>
  </si>
  <si>
    <t>Tvarovky Cu pr. 18</t>
  </si>
  <si>
    <t>Pol67</t>
  </si>
  <si>
    <t>Pájka Ag 45 + pasta</t>
  </si>
  <si>
    <t>g</t>
  </si>
  <si>
    <t>Pol68</t>
  </si>
  <si>
    <t>Propláchnutí rozvodu dusíkem</t>
  </si>
  <si>
    <t>Pol69</t>
  </si>
  <si>
    <t>Značení potrubních rozvodů</t>
  </si>
  <si>
    <t>Pol70</t>
  </si>
  <si>
    <t>Nátěrové hmoty</t>
  </si>
  <si>
    <t>Pol71</t>
  </si>
  <si>
    <t>Ochranný plyn pro pájení Cu trubek dle ČSN EN ISO 7396-1 ed.2</t>
  </si>
  <si>
    <t>Pol72</t>
  </si>
  <si>
    <t>Uzavírací ventil 1/4"</t>
  </si>
  <si>
    <t>Pol73</t>
  </si>
  <si>
    <t>Kotvení potrubí</t>
  </si>
  <si>
    <t>Pol74</t>
  </si>
  <si>
    <t>Napojení na stávající rozvody</t>
  </si>
  <si>
    <t>Pol75</t>
  </si>
  <si>
    <t>Demontáž stávající části potrubních rozvodů</t>
  </si>
  <si>
    <t>Pol76</t>
  </si>
  <si>
    <t>Uzávěr plynů pro 1 plyn (UP-1) vč. manometru, čidla klinické signalizace a nouzového vstupu (montáž na povrch)</t>
  </si>
  <si>
    <t>Pol77</t>
  </si>
  <si>
    <t>Signalizace tlaků plynů (1 - 6 snímaných tlaků) - klinická signalizace (STP-K)</t>
  </si>
  <si>
    <t>Pol78</t>
  </si>
  <si>
    <t>Instalace terminální nástěnné jednotky</t>
  </si>
  <si>
    <t>Pol79</t>
  </si>
  <si>
    <t>Stropní most pro expektaci (zdvižný - pro jedno lůžko) - 4 x el. zásuvka VDO (záloha UPS + ZIS) - 6 x el. zásuvka ZIS (záloha dieselagregát + ZIS) - 8 x zásuvka ochranného pospojování - 5 x vývod datové sítě RJ45 (1x pro monitorní systém pacienta) - doroz</t>
  </si>
  <si>
    <t>Stropní most pro expektaci (zdvižný - pro jedno lůžko) - 4 x el. zásuvka VDO (záloha UPS + ZIS) - 6 x el. zásuvka ZIS (záloha dieselagregát + ZIS) - 8 x zásuvka ochranného pospojování - 5 x vývod datové sítě RJ45 (1x pro monitorní systém pacienta) - dorozumívací zařízení - příprava - 1 x medicinální kyslík - 1 x stlačený vzduch - 1 x vakuum</t>
  </si>
  <si>
    <t>D2</t>
  </si>
  <si>
    <t>Společné náklady</t>
  </si>
  <si>
    <t>Pol80</t>
  </si>
  <si>
    <t>Vedení montážních prací</t>
  </si>
  <si>
    <t>Pol81</t>
  </si>
  <si>
    <t>Tlaková zkouška - úseková</t>
  </si>
  <si>
    <t>Pol82</t>
  </si>
  <si>
    <t>Tlaková zkouška - závěrečná</t>
  </si>
  <si>
    <t>Pol83</t>
  </si>
  <si>
    <t>Zkoušky potrubních rozvodů dle 7396-1</t>
  </si>
  <si>
    <t>Pol84</t>
  </si>
  <si>
    <t>Výchozí revize - plynová</t>
  </si>
  <si>
    <t>Pol85</t>
  </si>
  <si>
    <t>Výchozí revize - elektro</t>
  </si>
  <si>
    <t>Pol86</t>
  </si>
  <si>
    <t>Proškolení obsluhy, předání dokumentace</t>
  </si>
  <si>
    <t>Pol87</t>
  </si>
  <si>
    <t>Zakreslení skutečného stavu</t>
  </si>
  <si>
    <t>Pol88</t>
  </si>
  <si>
    <t>Dopravné, ubytování</t>
  </si>
  <si>
    <t>06 - Lékařská technologie, vybavení</t>
  </si>
  <si>
    <t>Pol90</t>
  </si>
  <si>
    <t>počítač s LCD monitorem</t>
  </si>
  <si>
    <t>Pol91</t>
  </si>
  <si>
    <t>Nástěnný držák LCD, nosnost 50kg</t>
  </si>
  <si>
    <t>Poznámka k položce:_x000D_
infromační monitor - sanitky</t>
  </si>
  <si>
    <t>Pol92</t>
  </si>
  <si>
    <t>IP telefon, bezdrátový</t>
  </si>
  <si>
    <t>07 - VZT</t>
  </si>
  <si>
    <t>D1 - Zařízení č. 1 – CHL/KLM ambulancí</t>
  </si>
  <si>
    <t xml:space="preserve">D2 - Zařízení č. 2 – větrání sádrovny </t>
  </si>
  <si>
    <t xml:space="preserve">    D3 - Spirálně vinutá roura - Spiro potrubí a tvarovky vč. těsnění v třídě těsnosti C-D. </t>
  </si>
  <si>
    <t>D4 - Společné položky</t>
  </si>
  <si>
    <t>Zařízení č. 1 – CHL/KLM ambulancí</t>
  </si>
  <si>
    <t>Pol93</t>
  </si>
  <si>
    <t>Venkovní kondenzační jednotka multi-split systému Qch=8kW, Qt=10kW. Pmax=2,87kW,U=1x230VAC/50Hz. Orientační rozměry 734x958x340mm (vxšxh), m=70kg. Chladivo R32, základní náplň 2,4 kg. Lw = 64 dB(A).</t>
  </si>
  <si>
    <t>Pol94</t>
  </si>
  <si>
    <t>Vnitřní nástěnná jednotka multi-split systému Qch= 4,2 kW. Napájeno z venkovní jednotky. Včetně filtru na sání, směrování proudu vzduchu, infra ovladače. Rozměry 295x778x272mm(vxšxh), m=10kg.</t>
  </si>
  <si>
    <t>Pol95</t>
  </si>
  <si>
    <t>Vnitřní nástěnná jednotka multi-split systému Qch= 2,5 kW. Napájeno z venkovní jednotky. Včetně filtru na sání, směrování proudu vzduchu, infra ovladače. Rozměry 295x778x272mm(vxšxh), m=10kg.</t>
  </si>
  <si>
    <t>Pol96</t>
  </si>
  <si>
    <t>Chladivo R32 + doplnění do systému</t>
  </si>
  <si>
    <t>Pol97</t>
  </si>
  <si>
    <t>Vakuování + tlaková zkouška dusíkem</t>
  </si>
  <si>
    <t>Pol98</t>
  </si>
  <si>
    <t>Předizolované chladivové Cu potrubí ᴓ 12,7/6,4, vč. přechodek, komunikační a napájecí kabeláže (vnitřní-venkovní jednotka). Tl. izolace min. 9mm, tl. stěny potrubí min. 0,8mm. V exteriéru s Al polepem.</t>
  </si>
  <si>
    <t>bm</t>
  </si>
  <si>
    <t>Pol99</t>
  </si>
  <si>
    <t>Předizolované chladivové Cu potrubí ᴓ 9,5/6,4, vč. přechodek, komunikační a napájecí kabeláže (vnitřní-venkovní jednotka). Tl. izolace min. 9mm, tl. stěny potrubí min. 0,8mm. V exteriéru s Al polepem.</t>
  </si>
  <si>
    <t>Pol100</t>
  </si>
  <si>
    <t>Tepelná izolace na bázi syntetického kaučuku tloušťky 19 mm. Samolepící. Orientační hodnota součinitel tepelné vodivosti 0,035 W/m*K.</t>
  </si>
  <si>
    <t>Pol101</t>
  </si>
  <si>
    <t>Konstrukce pod kondenzační jednotku. Orientační rozměry 1000x500x500 mm (šxhxv), m= cca 32 kg. S pohyblivými příčníky,  4 ks podstavných (gumových) nohou. Únosnost min. 200 kg.</t>
  </si>
  <si>
    <t>Konstrukce pod kondenzační jednotku. Orientační rozměry 1000x500x500 mm (šxhxv), m= cca 32 kg. S pohyblivými příčníky, 4 ks podstavných (gumových) nohou. Únosnost min. 200 kg.</t>
  </si>
  <si>
    <t>Pol102</t>
  </si>
  <si>
    <t>Kovový žlab pro vedení Cu potrubí, šířka 250mm. Materiál pozink, včetně tvarovek a spojovacího materiálu.</t>
  </si>
  <si>
    <t>Pol103</t>
  </si>
  <si>
    <t>Krycí lišta pro vedení Cu potrubí, šířka 140 mm. Plastová, bílá, včetně tvarovek.</t>
  </si>
  <si>
    <t>Pol104</t>
  </si>
  <si>
    <t>Spojovací/těsnící, montážní, závěsný a podpěrný materiál</t>
  </si>
  <si>
    <t xml:space="preserve">Zařízení č. 2 – větrání sádrovny </t>
  </si>
  <si>
    <t>Pol105</t>
  </si>
  <si>
    <t>Decentrální, nástěnná/podstropní vzduchotechnická jednotka o vzduchovém výkonu Vp= 800 m3/h při dPext= 200 Pa, Vo= 800 m3/h při dPext= 200 Pa. Skládající se z protiproudného rekuperátoru (se suchou účinností min. 77%) s bypassem, filtru F7+G4 na přívodu a</t>
  </si>
  <si>
    <t>Decentrální, nástěnná/podstropní vzduchotechnická jednotka o vzduchovém výkonu Vp= 800 m3/h při dPext= 200 Pa, Vo= 800 m3/h při dPext= 200 Pa. Skládající se z protiproudného rekuperátoru (se suchou účinností min. 77%) s bypassem, filtru F7+G4 na přívodu a M5 na odvodu (vč. hlídání tlakové diferece), ventilátorů s EC motorem, distribuční části (přívodní vyústka, odtahová vyústka), elektrického ohřívače o výkonu Qt= 3 kW, uzavírací klapka se servopohonem na sání čerstvého vzduchu, zpětná klapka na výfuku odpadního vzduch. Orientační rozměry 495x1996x851(vxšxh), m=160kg. Připojení potrubí o rozměrech d= 315 mm. Autonomní regulace. Barva bílá. Pmax=3744W,U=1x230VAC. Lp= 35 dB(A) ve 3m. Včetně antivibrační soupravy pro montáž pod strop.</t>
  </si>
  <si>
    <t>Pol106</t>
  </si>
  <si>
    <t>Nástěnný, dotykový ovládací panel</t>
  </si>
  <si>
    <t>Pol107</t>
  </si>
  <si>
    <t>Protidešťová, fasádní mřížka se sítem proti hmyzu, pozink pro připojení potrubí o rozměrech d= 315 mm. RAL dle požadavku investora.</t>
  </si>
  <si>
    <t>Pol108</t>
  </si>
  <si>
    <t>Prokabelování mezi VZT jednotkou a ovladačem.</t>
  </si>
  <si>
    <t>D3</t>
  </si>
  <si>
    <t xml:space="preserve">Spirálně vinutá roura - Spiro potrubí a tvarovky vč. těsnění v třídě těsnosti C-D. </t>
  </si>
  <si>
    <t>Pol109</t>
  </si>
  <si>
    <t>Spiro potrubí pozinkované ᴓ 315 mm, vč. 0 % tvarovek</t>
  </si>
  <si>
    <t>D4</t>
  </si>
  <si>
    <t>Společné položky</t>
  </si>
  <si>
    <t>Pol110</t>
  </si>
  <si>
    <t>Doprava</t>
  </si>
  <si>
    <t>Pol111</t>
  </si>
  <si>
    <t>Vnitrostaveništní přesun hmot (horizontální+vertikální)</t>
  </si>
  <si>
    <t>Pol112</t>
  </si>
  <si>
    <t>Lešení do výšky 4 m</t>
  </si>
  <si>
    <t>Pol113</t>
  </si>
  <si>
    <t>Uvedení do provozu, zkouška zařízení, zaškolení obsluhy, vystavení předávacího protokolu</t>
  </si>
  <si>
    <t>Pol114</t>
  </si>
  <si>
    <t>Vypracování a předání provozního řádu (vč. knihy chladiv. okruhů)</t>
  </si>
  <si>
    <t>Pol115</t>
  </si>
  <si>
    <t>Zaregulování systémů</t>
  </si>
  <si>
    <t>Pol116</t>
  </si>
  <si>
    <t>Měření akustického tlaku</t>
  </si>
  <si>
    <t>Pol117</t>
  </si>
  <si>
    <t>Technická a koordinační činnost na stavbě</t>
  </si>
  <si>
    <t>Pol118</t>
  </si>
  <si>
    <t>Vedlejší rozpočtové náklady (Drobné náklady spojené s neočekávanými kolizemi v rámci stávajícího stavu, do 0,4 % z celkové ceny materiálu)</t>
  </si>
  <si>
    <t>Pol119</t>
  </si>
  <si>
    <t>Dílenské/výrobní dokumentace zhotovitele</t>
  </si>
  <si>
    <t>Pol120</t>
  </si>
  <si>
    <t>Projektová dokumentace skutečného stavu</t>
  </si>
  <si>
    <t>08 - VRN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</si>
  <si>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</si>
  <si>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</si>
  <si>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</si>
  <si>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</si>
  <si>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013254000</t>
  </si>
  <si>
    <t>Dokumentace skutečného provedení stavby</t>
  </si>
  <si>
    <t>-1550593973</t>
  </si>
  <si>
    <t>https://podminky.urs.cz/item/CS_URS_2024_01/013254000</t>
  </si>
  <si>
    <t>Poznámka k položce:_x000D_
*dokumentace stavby (výkresová a textová) skutečného provedení stavby</t>
  </si>
  <si>
    <t>013294000</t>
  </si>
  <si>
    <t>Ostatní dokumentace</t>
  </si>
  <si>
    <t>-430204525</t>
  </si>
  <si>
    <t>https://podminky.urs.cz/item/CS_URS_2024_01/013294000</t>
  </si>
  <si>
    <t>Poznámka k položce:_x000D_
* zpracování dílenské a výrobní/realizační dokumentace podle požadavků PD</t>
  </si>
  <si>
    <t>VRN3</t>
  </si>
  <si>
    <t>Zařízení staveniště</t>
  </si>
  <si>
    <t>030001000</t>
  </si>
  <si>
    <t>1043629582</t>
  </si>
  <si>
    <t>https://podminky.urs.cz/item/CS_URS_2024_01/030001000</t>
  </si>
  <si>
    <t>Poznámka k položce:_x000D_
*Zajištění bezpečného příjezdu a přístupu na staveniště a potřebných souhlasů a rozhodnutí s vybudováním zařízení staveniště_x000D_
*Náklady s připojením staveniště na energie + zajištění měření odběru energií _x000D_
*Vytýčení obvodu staveniště _x000D_
*Oplocení a zabezpečení prostoru staveniště proti neoprávněnému vstupu_x000D_
*Náklady na vybavení zařízení staveniště _x000D_
*Náklady na spotřebované energie provozem zařízení staveniště _x000D_
*Náklady na úklid v prostoru staveniště a příjezdových komunikací ke staveništi _x000D_
*Opatření k zabránění nadměrného zatěžování staveniště a jeho okolí prachem (např. používání krycích plachet, kropení sutě a odtěžované zeminy vodou) _x000D_
*Náklady na odstranění a odvoz zařízení staveniště _x000D_
*Uvedení stavbou dotčených ploch a ploch zařízení staveniště do původního stavu _x000D_
*Výše uvedený rozsah zařízení staveniště se vzhatuje ke skutečné době výstavby</t>
  </si>
  <si>
    <t>045002000</t>
  </si>
  <si>
    <t>Kompletační a koordinační činnost</t>
  </si>
  <si>
    <t>-1780098250</t>
  </si>
  <si>
    <t>https://podminky.urs.cz/item/CS_URS_2024_01/045002000</t>
  </si>
  <si>
    <t xml:space="preserve">Poznámka k položce:_x000D_
* kompletní dokladová část dle SoD (revize, atesty, certifikáty, prohlášení o shodě) pro předání a převzetí dokončeného díla a pro zajištění kolaudačního souhlasu _x000D_
* náklady zhotovitele, související s prováděním vzorkování dodávaných materiálů a výrobků v souladu s SoD _x000D_
* náklady zhotovitele, související s prováděním zkoušek a REVIZÍ předepsaných technickými normami a vyjádřeními dotčených orgánů pro řádné provedení a předání díla * náklady na individuální zkoušky dodaných a smontovaných technologických zařízení včetně komplexního vyzkoušení, náklady na TIČR_x000D_
* náklady zhotovitele na vypracování provozních řádů pro trvalý provoz _x000D_
* náklady na předání všech návodů k obsluze a údržbě pro technologická zařízení  _x000D_
* náklady na zaškolení obsluhy objednatele _x000D_
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</si>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</sst>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 wrapText="1"/>
    </xf>
    <xf numFmtId="0" fontId="20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030001000" TargetMode="External"/><Relationship Id="rId2" Type="http://schemas.openxmlformats.org/officeDocument/2006/relationships/hyperlink" Target="https://podminky.urs.cz/item/CS_URS_2024_01/013294000" TargetMode="External"/><Relationship Id="rId1" Type="http://schemas.openxmlformats.org/officeDocument/2006/relationships/hyperlink" Target="https://podminky.urs.cz/item/CS_URS_2024_01/013254000" TargetMode="External"/><Relationship Id="rId5" Type="http://schemas.openxmlformats.org/officeDocument/2006/relationships/drawing" Target="../drawings/drawing17.xml"/><Relationship Id="rId4" Type="http://schemas.openxmlformats.org/officeDocument/2006/relationships/hyperlink" Target="https://podminky.urs.cz/item/CS_URS_2024_01/045002000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632902221" TargetMode="External"/><Relationship Id="rId18" Type="http://schemas.openxmlformats.org/officeDocument/2006/relationships/hyperlink" Target="https://podminky.urs.cz/item/CS_URS_2024_01/965043441" TargetMode="External"/><Relationship Id="rId26" Type="http://schemas.openxmlformats.org/officeDocument/2006/relationships/hyperlink" Target="https://podminky.urs.cz/item/CS_URS_2024_01/997002519" TargetMode="External"/><Relationship Id="rId39" Type="http://schemas.openxmlformats.org/officeDocument/2006/relationships/hyperlink" Target="https://podminky.urs.cz/item/CS_URS_2024_01/766660717" TargetMode="External"/><Relationship Id="rId21" Type="http://schemas.openxmlformats.org/officeDocument/2006/relationships/hyperlink" Target="https://podminky.urs.cz/item/CS_URS_2024_01/965049112" TargetMode="External"/><Relationship Id="rId34" Type="http://schemas.openxmlformats.org/officeDocument/2006/relationships/hyperlink" Target="https://podminky.urs.cz/item/CS_URS_2024_01/763431803" TargetMode="External"/><Relationship Id="rId42" Type="http://schemas.openxmlformats.org/officeDocument/2006/relationships/hyperlink" Target="https://podminky.urs.cz/item/CS_URS_2024_01/775429121" TargetMode="External"/><Relationship Id="rId47" Type="http://schemas.openxmlformats.org/officeDocument/2006/relationships/hyperlink" Target="https://podminky.urs.cz/item/CS_URS_2024_01/776111127" TargetMode="External"/><Relationship Id="rId50" Type="http://schemas.openxmlformats.org/officeDocument/2006/relationships/hyperlink" Target="https://podminky.urs.cz/item/CS_URS_2024_01/776141124" TargetMode="External"/><Relationship Id="rId55" Type="http://schemas.openxmlformats.org/officeDocument/2006/relationships/hyperlink" Target="https://podminky.urs.cz/item/CS_URS_2024_01/998776111" TargetMode="External"/><Relationship Id="rId63" Type="http://schemas.openxmlformats.org/officeDocument/2006/relationships/hyperlink" Target="https://podminky.urs.cz/item/CS_URS_2024_01/781495115" TargetMode="External"/><Relationship Id="rId68" Type="http://schemas.openxmlformats.org/officeDocument/2006/relationships/hyperlink" Target="https://podminky.urs.cz/item/CS_URS_2024_01/783315101" TargetMode="External"/><Relationship Id="rId76" Type="http://schemas.openxmlformats.org/officeDocument/2006/relationships/hyperlink" Target="https://podminky.urs.cz/item/CS_URS_2024_01/784351031" TargetMode="External"/><Relationship Id="rId7" Type="http://schemas.openxmlformats.org/officeDocument/2006/relationships/hyperlink" Target="https://podminky.urs.cz/item/CS_URS_2024_01/619995001" TargetMode="External"/><Relationship Id="rId71" Type="http://schemas.openxmlformats.org/officeDocument/2006/relationships/hyperlink" Target="https://podminky.urs.cz/item/CS_URS_2024_01/784171101" TargetMode="External"/><Relationship Id="rId2" Type="http://schemas.openxmlformats.org/officeDocument/2006/relationships/hyperlink" Target="https://podminky.urs.cz/item/CS_URS_2024_01/317944323" TargetMode="External"/><Relationship Id="rId16" Type="http://schemas.openxmlformats.org/officeDocument/2006/relationships/hyperlink" Target="https://podminky.urs.cz/item/CS_URS_2024_01/962031133" TargetMode="External"/><Relationship Id="rId29" Type="http://schemas.openxmlformats.org/officeDocument/2006/relationships/hyperlink" Target="https://podminky.urs.cz/item/CS_URS_2024_01/997013862" TargetMode="External"/><Relationship Id="rId11" Type="http://schemas.openxmlformats.org/officeDocument/2006/relationships/hyperlink" Target="https://podminky.urs.cz/item/CS_URS_2024_01/632451441" TargetMode="External"/><Relationship Id="rId24" Type="http://schemas.openxmlformats.org/officeDocument/2006/relationships/hyperlink" Target="https://podminky.urs.cz/item/CS_URS_2024_01/978021191" TargetMode="External"/><Relationship Id="rId32" Type="http://schemas.openxmlformats.org/officeDocument/2006/relationships/hyperlink" Target="https://podminky.urs.cz/item/CS_URS_2024_01/763111431" TargetMode="External"/><Relationship Id="rId37" Type="http://schemas.openxmlformats.org/officeDocument/2006/relationships/hyperlink" Target="https://podminky.urs.cz/item/CS_URS_2024_01/764226444" TargetMode="External"/><Relationship Id="rId40" Type="http://schemas.openxmlformats.org/officeDocument/2006/relationships/hyperlink" Target="https://podminky.urs.cz/item/CS_URS_2024_01/766662811" TargetMode="External"/><Relationship Id="rId45" Type="http://schemas.openxmlformats.org/officeDocument/2006/relationships/hyperlink" Target="https://podminky.urs.cz/item/CS_URS_2024_01/998767121" TargetMode="External"/><Relationship Id="rId53" Type="http://schemas.openxmlformats.org/officeDocument/2006/relationships/hyperlink" Target="https://podminky.urs.cz/item/CS_URS_2024_01/776410811" TargetMode="External"/><Relationship Id="rId58" Type="http://schemas.openxmlformats.org/officeDocument/2006/relationships/hyperlink" Target="https://podminky.urs.cz/item/CS_URS_2024_01/781151041" TargetMode="External"/><Relationship Id="rId66" Type="http://schemas.openxmlformats.org/officeDocument/2006/relationships/hyperlink" Target="https://podminky.urs.cz/item/CS_URS_2024_01/783301401" TargetMode="External"/><Relationship Id="rId7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2/612315302" TargetMode="External"/><Relationship Id="rId15" Type="http://schemas.openxmlformats.org/officeDocument/2006/relationships/hyperlink" Target="https://podminky.urs.cz/item/CS_URS_2024_01/949101111" TargetMode="External"/><Relationship Id="rId23" Type="http://schemas.openxmlformats.org/officeDocument/2006/relationships/hyperlink" Target="https://podminky.urs.cz/item/CS_URS_2024_01/965081611" TargetMode="External"/><Relationship Id="rId28" Type="http://schemas.openxmlformats.org/officeDocument/2006/relationships/hyperlink" Target="https://podminky.urs.cz/item/CS_URS_2024_01/997013861" TargetMode="External"/><Relationship Id="rId36" Type="http://schemas.openxmlformats.org/officeDocument/2006/relationships/hyperlink" Target="https://podminky.urs.cz/item/CS_URS_2024_01/998763321" TargetMode="External"/><Relationship Id="rId49" Type="http://schemas.openxmlformats.org/officeDocument/2006/relationships/hyperlink" Target="https://podminky.urs.cz/item/CS_URS_2024_01/776121112" TargetMode="External"/><Relationship Id="rId57" Type="http://schemas.openxmlformats.org/officeDocument/2006/relationships/hyperlink" Target="https://podminky.urs.cz/item/CS_URS_2024_01/781151031" TargetMode="External"/><Relationship Id="rId61" Type="http://schemas.openxmlformats.org/officeDocument/2006/relationships/hyperlink" Target="https://podminky.urs.cz/item/CS_URS_2024_01/781477114" TargetMode="External"/><Relationship Id="rId10" Type="http://schemas.openxmlformats.org/officeDocument/2006/relationships/hyperlink" Target="https://podminky.urs.cz/item/CS_URS_2024_01/631312141" TargetMode="External"/><Relationship Id="rId19" Type="http://schemas.openxmlformats.org/officeDocument/2006/relationships/hyperlink" Target="https://podminky.urs.cz/item/CS_URS_2024_01/965046111" TargetMode="External"/><Relationship Id="rId31" Type="http://schemas.openxmlformats.org/officeDocument/2006/relationships/hyperlink" Target="https://podminky.urs.cz/item/CS_URS_2024_01/998011008" TargetMode="External"/><Relationship Id="rId44" Type="http://schemas.openxmlformats.org/officeDocument/2006/relationships/hyperlink" Target="https://podminky.urs.cz/item/CS_URS_2024_01/767620718" TargetMode="External"/><Relationship Id="rId52" Type="http://schemas.openxmlformats.org/officeDocument/2006/relationships/hyperlink" Target="https://podminky.urs.cz/item/CS_URS_2024_01/776221111" TargetMode="External"/><Relationship Id="rId60" Type="http://schemas.openxmlformats.org/officeDocument/2006/relationships/hyperlink" Target="https://podminky.urs.cz/item/CS_URS_2024_01/781474154" TargetMode="External"/><Relationship Id="rId65" Type="http://schemas.openxmlformats.org/officeDocument/2006/relationships/hyperlink" Target="https://podminky.urs.cz/item/CS_URS_2024_01/783301303" TargetMode="External"/><Relationship Id="rId73" Type="http://schemas.openxmlformats.org/officeDocument/2006/relationships/hyperlink" Target="https://podminky.urs.cz/item/CS_URS_2024_01/784171121" TargetMode="External"/><Relationship Id="rId4" Type="http://schemas.openxmlformats.org/officeDocument/2006/relationships/hyperlink" Target="https://podminky.urs.cz/item/CS_URS_2024_01/612142001" TargetMode="External"/><Relationship Id="rId9" Type="http://schemas.openxmlformats.org/officeDocument/2006/relationships/hyperlink" Target="https://podminky.urs.cz/item/CS_URS_2024_01/631311136" TargetMode="External"/><Relationship Id="rId14" Type="http://schemas.openxmlformats.org/officeDocument/2006/relationships/hyperlink" Target="https://podminky.urs.cz/item/CS_URS_2024_01/642944121" TargetMode="External"/><Relationship Id="rId22" Type="http://schemas.openxmlformats.org/officeDocument/2006/relationships/hyperlink" Target="https://podminky.urs.cz/item/CS_URS_2024_01/965081213" TargetMode="External"/><Relationship Id="rId27" Type="http://schemas.openxmlformats.org/officeDocument/2006/relationships/hyperlink" Target="https://podminky.urs.cz/item/CS_URS_2024_01/997013111" TargetMode="External"/><Relationship Id="rId30" Type="http://schemas.openxmlformats.org/officeDocument/2006/relationships/hyperlink" Target="https://podminky.urs.cz/item/CS_URS_2024_01/997013871" TargetMode="External"/><Relationship Id="rId35" Type="http://schemas.openxmlformats.org/officeDocument/2006/relationships/hyperlink" Target="https://podminky.urs.cz/item/CS_URS_2024_01/775591197" TargetMode="External"/><Relationship Id="rId43" Type="http://schemas.openxmlformats.org/officeDocument/2006/relationships/hyperlink" Target="https://podminky.urs.cz/item/CS_URS_2024_01/767610126" TargetMode="External"/><Relationship Id="rId48" Type="http://schemas.openxmlformats.org/officeDocument/2006/relationships/hyperlink" Target="https://podminky.urs.cz/item/CS_URS_2024_01/776111311" TargetMode="External"/><Relationship Id="rId56" Type="http://schemas.openxmlformats.org/officeDocument/2006/relationships/hyperlink" Target="https://podminky.urs.cz/item/CS_URS_2024_01/781121011" TargetMode="External"/><Relationship Id="rId64" Type="http://schemas.openxmlformats.org/officeDocument/2006/relationships/hyperlink" Target="https://podminky.urs.cz/item/CS_URS_2024_01/998781111" TargetMode="External"/><Relationship Id="rId69" Type="http://schemas.openxmlformats.org/officeDocument/2006/relationships/hyperlink" Target="https://podminky.urs.cz/item/CS_URS_2024_01/783317101" TargetMode="External"/><Relationship Id="rId77" Type="http://schemas.openxmlformats.org/officeDocument/2006/relationships/drawing" Target="../drawings/drawing2.xml"/><Relationship Id="rId8" Type="http://schemas.openxmlformats.org/officeDocument/2006/relationships/hyperlink" Target="https://podminky.urs.cz/item/CS_URS_2024_01/622225134" TargetMode="External"/><Relationship Id="rId51" Type="http://schemas.openxmlformats.org/officeDocument/2006/relationships/hyperlink" Target="https://podminky.urs.cz/item/CS_URS_2024_01/776201812" TargetMode="External"/><Relationship Id="rId72" Type="http://schemas.openxmlformats.org/officeDocument/2006/relationships/hyperlink" Target="https://podminky.urs.cz/item/CS_URS_2024_01/784171111" TargetMode="External"/><Relationship Id="rId3" Type="http://schemas.openxmlformats.org/officeDocument/2006/relationships/hyperlink" Target="https://podminky.urs.cz/item/CS_URS_2024_01/413232221" TargetMode="External"/><Relationship Id="rId12" Type="http://schemas.openxmlformats.org/officeDocument/2006/relationships/hyperlink" Target="https://podminky.urs.cz/item/CS_URS_2024_02/632681115" TargetMode="External"/><Relationship Id="rId17" Type="http://schemas.openxmlformats.org/officeDocument/2006/relationships/hyperlink" Target="https://podminky.urs.cz/item/CS_URS_2025_01/962032230" TargetMode="External"/><Relationship Id="rId25" Type="http://schemas.openxmlformats.org/officeDocument/2006/relationships/hyperlink" Target="https://podminky.urs.cz/item/CS_URS_2024_01/997002511" TargetMode="External"/><Relationship Id="rId33" Type="http://schemas.openxmlformats.org/officeDocument/2006/relationships/hyperlink" Target="https://podminky.urs.cz/item/CS_URS_2024_01/763135102.1" TargetMode="External"/><Relationship Id="rId38" Type="http://schemas.openxmlformats.org/officeDocument/2006/relationships/hyperlink" Target="https://podminky.urs.cz/item/CS_URS_2024_01/766660002" TargetMode="External"/><Relationship Id="rId46" Type="http://schemas.openxmlformats.org/officeDocument/2006/relationships/hyperlink" Target="https://podminky.urs.cz/item/CS_URS_2024_01/776111116" TargetMode="External"/><Relationship Id="rId59" Type="http://schemas.openxmlformats.org/officeDocument/2006/relationships/hyperlink" Target="https://podminky.urs.cz/item/CS_URS_2024_01/781473810" TargetMode="External"/><Relationship Id="rId67" Type="http://schemas.openxmlformats.org/officeDocument/2006/relationships/hyperlink" Target="https://podminky.urs.cz/item/CS_URS_2024_01/783314101" TargetMode="External"/><Relationship Id="rId20" Type="http://schemas.openxmlformats.org/officeDocument/2006/relationships/hyperlink" Target="https://podminky.urs.cz/item/CS_URS_2024_01/965046119" TargetMode="External"/><Relationship Id="rId41" Type="http://schemas.openxmlformats.org/officeDocument/2006/relationships/hyperlink" Target="https://podminky.urs.cz/item/CS_URS_2024_01/766691914" TargetMode="External"/><Relationship Id="rId54" Type="http://schemas.openxmlformats.org/officeDocument/2006/relationships/hyperlink" Target="https://podminky.urs.cz/item/CS_URS_2024_01/776411222" TargetMode="External"/><Relationship Id="rId62" Type="http://schemas.openxmlformats.org/officeDocument/2006/relationships/hyperlink" Target="https://podminky.urs.cz/item/CS_URS_2024_01/781494511" TargetMode="External"/><Relationship Id="rId70" Type="http://schemas.openxmlformats.org/officeDocument/2006/relationships/hyperlink" Target="https://podminky.urs.cz/item/CS_URS_2024_01/783343101" TargetMode="External"/><Relationship Id="rId75" Type="http://schemas.openxmlformats.org/officeDocument/2006/relationships/hyperlink" Target="https://podminky.urs.cz/item/CS_URS_2024_01/784221131" TargetMode="External"/><Relationship Id="rId1" Type="http://schemas.openxmlformats.org/officeDocument/2006/relationships/hyperlink" Target="https://podminky.urs.cz/item/CS_URS_2024_01/342272245" TargetMode="External"/><Relationship Id="rId6" Type="http://schemas.openxmlformats.org/officeDocument/2006/relationships/hyperlink" Target="https://podminky.urs.cz/item/CS_URS_2024_01/61232113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194109" TargetMode="External"/><Relationship Id="rId18" Type="http://schemas.openxmlformats.org/officeDocument/2006/relationships/hyperlink" Target="https://podminky.urs.cz/item/CS_URS_2025_01/721290111" TargetMode="External"/><Relationship Id="rId26" Type="http://schemas.openxmlformats.org/officeDocument/2006/relationships/hyperlink" Target="https://podminky.urs.cz/item/CS_URS_2025_01/722181812" TargetMode="External"/><Relationship Id="rId39" Type="http://schemas.openxmlformats.org/officeDocument/2006/relationships/hyperlink" Target="https://podminky.urs.cz/item/CS_URS_2025_01/725860811" TargetMode="External"/><Relationship Id="rId21" Type="http://schemas.openxmlformats.org/officeDocument/2006/relationships/hyperlink" Target="https://podminky.urs.cz/item/CS_URS_2025_01/722140111" TargetMode="External"/><Relationship Id="rId34" Type="http://schemas.openxmlformats.org/officeDocument/2006/relationships/hyperlink" Target="https://podminky.urs.cz/item/CS_URS_2024_01/725112313M" TargetMode="External"/><Relationship Id="rId42" Type="http://schemas.openxmlformats.org/officeDocument/2006/relationships/hyperlink" Target="https://podminky.urs.cz/item/CS_URS_2025_01/733191924" TargetMode="External"/><Relationship Id="rId47" Type="http://schemas.openxmlformats.org/officeDocument/2006/relationships/hyperlink" Target="https://podminky.urs.cz/item/CS_URS_2025_01/998734121" TargetMode="External"/><Relationship Id="rId50" Type="http://schemas.openxmlformats.org/officeDocument/2006/relationships/hyperlink" Target="https://podminky.urs.cz/item/CS_URS_2025_01/735152380" TargetMode="External"/><Relationship Id="rId55" Type="http://schemas.openxmlformats.org/officeDocument/2006/relationships/hyperlink" Target="https://podminky.urs.cz/item/CS_URS_2025_01/HZS2491" TargetMode="External"/><Relationship Id="rId7" Type="http://schemas.openxmlformats.org/officeDocument/2006/relationships/hyperlink" Target="https://podminky.urs.cz/item/CS_URS_2025_01/721171915" TargetMode="External"/><Relationship Id="rId12" Type="http://schemas.openxmlformats.org/officeDocument/2006/relationships/hyperlink" Target="https://podminky.urs.cz/item/CS_URS_2025_01/721194105" TargetMode="External"/><Relationship Id="rId17" Type="http://schemas.openxmlformats.org/officeDocument/2006/relationships/hyperlink" Target="https://podminky.urs.cz/item/CS_URS_2025_01/721229111" TargetMode="External"/><Relationship Id="rId25" Type="http://schemas.openxmlformats.org/officeDocument/2006/relationships/hyperlink" Target="https://podminky.urs.cz/item/CS_URS_2025_01/722181241" TargetMode="External"/><Relationship Id="rId33" Type="http://schemas.openxmlformats.org/officeDocument/2006/relationships/hyperlink" Target="https://podminky.urs.cz/item/CS_URS_2025_01/998722121" TargetMode="External"/><Relationship Id="rId38" Type="http://schemas.openxmlformats.org/officeDocument/2006/relationships/hyperlink" Target="https://podminky.urs.cz/item/CS_URS_2025_01/725841312" TargetMode="External"/><Relationship Id="rId46" Type="http://schemas.openxmlformats.org/officeDocument/2006/relationships/hyperlink" Target="https://podminky.urs.cz/item/CS_URS_2025_01/734261417" TargetMode="External"/><Relationship Id="rId2" Type="http://schemas.openxmlformats.org/officeDocument/2006/relationships/hyperlink" Target="https://podminky.urs.cz/item/CS_URS_2025_01/721171803" TargetMode="External"/><Relationship Id="rId16" Type="http://schemas.openxmlformats.org/officeDocument/2006/relationships/hyperlink" Target="https://podminky.urs.cz/item/CS_URS_2025_01/721220801" TargetMode="External"/><Relationship Id="rId20" Type="http://schemas.openxmlformats.org/officeDocument/2006/relationships/hyperlink" Target="https://podminky.urs.cz/item/CS_URS_2025_01/722130801" TargetMode="External"/><Relationship Id="rId29" Type="http://schemas.openxmlformats.org/officeDocument/2006/relationships/hyperlink" Target="https://podminky.urs.cz/item/CS_URS_2025_01/722220111" TargetMode="External"/><Relationship Id="rId41" Type="http://schemas.openxmlformats.org/officeDocument/2006/relationships/hyperlink" Target="https://podminky.urs.cz/item/CS_URS_2025_01/998725121" TargetMode="External"/><Relationship Id="rId54" Type="http://schemas.openxmlformats.org/officeDocument/2006/relationships/hyperlink" Target="https://podminky.urs.cz/item/CS_URS_2025_01/HZS2222" TargetMode="External"/><Relationship Id="rId1" Type="http://schemas.openxmlformats.org/officeDocument/2006/relationships/hyperlink" Target="https://podminky.urs.cz/item/CS_URS_2025_01/721170972" TargetMode="External"/><Relationship Id="rId6" Type="http://schemas.openxmlformats.org/officeDocument/2006/relationships/hyperlink" Target="https://podminky.urs.cz/item/CS_URS_2025_01/721171913" TargetMode="External"/><Relationship Id="rId11" Type="http://schemas.openxmlformats.org/officeDocument/2006/relationships/hyperlink" Target="https://podminky.urs.cz/item/CS_URS_2025_01/721194103" TargetMode="External"/><Relationship Id="rId24" Type="http://schemas.openxmlformats.org/officeDocument/2006/relationships/hyperlink" Target="https://podminky.urs.cz/item/CS_URS_2025_01/722181221" TargetMode="External"/><Relationship Id="rId32" Type="http://schemas.openxmlformats.org/officeDocument/2006/relationships/hyperlink" Target="https://podminky.urs.cz/item/CS_URS_2025_01/722290226" TargetMode="External"/><Relationship Id="rId37" Type="http://schemas.openxmlformats.org/officeDocument/2006/relationships/hyperlink" Target="https://podminky.urs.cz/item/CS_URS_2025_01/725820801" TargetMode="External"/><Relationship Id="rId40" Type="http://schemas.openxmlformats.org/officeDocument/2006/relationships/hyperlink" Target="https://podminky.urs.cz/item/CS_URS_2025_01/725865311" TargetMode="External"/><Relationship Id="rId45" Type="http://schemas.openxmlformats.org/officeDocument/2006/relationships/hyperlink" Target="https://podminky.urs.cz/item/CS_URS_2025_01/734209113" TargetMode="External"/><Relationship Id="rId53" Type="http://schemas.openxmlformats.org/officeDocument/2006/relationships/hyperlink" Target="https://podminky.urs.cz/item/CS_URS_2025_01/HZS2212" TargetMode="External"/><Relationship Id="rId5" Type="http://schemas.openxmlformats.org/officeDocument/2006/relationships/hyperlink" Target="https://podminky.urs.cz/item/CS_URS_2025_01/721171905" TargetMode="External"/><Relationship Id="rId15" Type="http://schemas.openxmlformats.org/officeDocument/2006/relationships/hyperlink" Target="https://podminky.urs.cz/item/CS_URS_2025_01/721211421" TargetMode="External"/><Relationship Id="rId23" Type="http://schemas.openxmlformats.org/officeDocument/2006/relationships/hyperlink" Target="https://podminky.urs.cz/item/CS_URS_2025_01/722140113" TargetMode="External"/><Relationship Id="rId28" Type="http://schemas.openxmlformats.org/officeDocument/2006/relationships/hyperlink" Target="https://podminky.urs.cz/item/CS_URS_2025_01/722190901" TargetMode="External"/><Relationship Id="rId36" Type="http://schemas.openxmlformats.org/officeDocument/2006/relationships/hyperlink" Target="https://podminky.urs.cz/item/CS_URS_2025_01/725241222" TargetMode="External"/><Relationship Id="rId49" Type="http://schemas.openxmlformats.org/officeDocument/2006/relationships/hyperlink" Target="https://podminky.urs.cz/item/CS_URS_2025_01/735151821" TargetMode="External"/><Relationship Id="rId10" Type="http://schemas.openxmlformats.org/officeDocument/2006/relationships/hyperlink" Target="https://podminky.urs.cz/item/CS_URS_2025_01/721175205" TargetMode="External"/><Relationship Id="rId19" Type="http://schemas.openxmlformats.org/officeDocument/2006/relationships/hyperlink" Target="https://podminky.urs.cz/item/CS_URS_2025_01/998721121" TargetMode="External"/><Relationship Id="rId31" Type="http://schemas.openxmlformats.org/officeDocument/2006/relationships/hyperlink" Target="https://podminky.urs.cz/item/CS_URS_2025_01/722220121" TargetMode="External"/><Relationship Id="rId44" Type="http://schemas.openxmlformats.org/officeDocument/2006/relationships/hyperlink" Target="https://podminky.urs.cz/item/CS_URS_2025_01/734209105" TargetMode="External"/><Relationship Id="rId52" Type="http://schemas.openxmlformats.org/officeDocument/2006/relationships/hyperlink" Target="https://podminky.urs.cz/item/CS_URS_2025_01/998735121" TargetMode="External"/><Relationship Id="rId4" Type="http://schemas.openxmlformats.org/officeDocument/2006/relationships/hyperlink" Target="https://podminky.urs.cz/item/CS_URS_2025_01/721171903" TargetMode="External"/><Relationship Id="rId9" Type="http://schemas.openxmlformats.org/officeDocument/2006/relationships/hyperlink" Target="https://podminky.urs.cz/item/CS_URS_2025_01/721175203" TargetMode="External"/><Relationship Id="rId14" Type="http://schemas.openxmlformats.org/officeDocument/2006/relationships/hyperlink" Target="https://podminky.urs.cz/item/CS_URS_2025_01/721210813" TargetMode="External"/><Relationship Id="rId22" Type="http://schemas.openxmlformats.org/officeDocument/2006/relationships/hyperlink" Target="https://podminky.urs.cz/item/CS_URS_2025_01/722140112" TargetMode="External"/><Relationship Id="rId27" Type="http://schemas.openxmlformats.org/officeDocument/2006/relationships/hyperlink" Target="https://podminky.urs.cz/item/CS_URS_2025_01/722190401" TargetMode="External"/><Relationship Id="rId30" Type="http://schemas.openxmlformats.org/officeDocument/2006/relationships/hyperlink" Target="https://podminky.urs.cz/item/CS_URS_2025_01/722220112" TargetMode="External"/><Relationship Id="rId35" Type="http://schemas.openxmlformats.org/officeDocument/2006/relationships/hyperlink" Target="https://podminky.urs.cz/item/CS_URS_2025_01/725210821" TargetMode="External"/><Relationship Id="rId43" Type="http://schemas.openxmlformats.org/officeDocument/2006/relationships/hyperlink" Target="https://podminky.urs.cz/item/CS_URS_2025_01/998733121" TargetMode="External"/><Relationship Id="rId48" Type="http://schemas.openxmlformats.org/officeDocument/2006/relationships/hyperlink" Target="https://podminky.urs.cz/item/CS_URS_2025_01/735000912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podminky.urs.cz/item/CS_URS_2025_01/721175201" TargetMode="External"/><Relationship Id="rId51" Type="http://schemas.openxmlformats.org/officeDocument/2006/relationships/hyperlink" Target="https://podminky.urs.cz/item/CS_URS_2025_01/735191905" TargetMode="External"/><Relationship Id="rId3" Type="http://schemas.openxmlformats.org/officeDocument/2006/relationships/hyperlink" Target="https://podminky.urs.cz/item/CS_URS_2025_01/72117180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4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0" t="s">
        <v>14</v>
      </c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23"/>
      <c r="AQ5" s="23"/>
      <c r="AR5" s="21"/>
      <c r="BE5" s="33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2" t="s">
        <v>17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23"/>
      <c r="AQ6" s="23"/>
      <c r="AR6" s="21"/>
      <c r="BE6" s="33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8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3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8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3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3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8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31</v>
      </c>
      <c r="AO13" s="23"/>
      <c r="AP13" s="23"/>
      <c r="AQ13" s="23"/>
      <c r="AR13" s="21"/>
      <c r="BE13" s="338"/>
      <c r="BS13" s="18" t="s">
        <v>6</v>
      </c>
    </row>
    <row r="14" spans="1:74" ht="12.75">
      <c r="B14" s="22"/>
      <c r="C14" s="23"/>
      <c r="D14" s="23"/>
      <c r="E14" s="343" t="s">
        <v>31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33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8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3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38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8"/>
      <c r="BS18" s="18" t="s">
        <v>6</v>
      </c>
    </row>
    <row r="19" spans="1:71" s="1" customFormat="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36</v>
      </c>
      <c r="AO19" s="23"/>
      <c r="AP19" s="23"/>
      <c r="AQ19" s="23"/>
      <c r="AR19" s="21"/>
      <c r="BE19" s="33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38</v>
      </c>
      <c r="AO20" s="23"/>
      <c r="AP20" s="23"/>
      <c r="AQ20" s="23"/>
      <c r="AR20" s="21"/>
      <c r="BE20" s="338"/>
      <c r="BS20" s="18" t="s">
        <v>34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8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8"/>
    </row>
    <row r="23" spans="1:71" s="1" customFormat="1" ht="47.25" customHeight="1">
      <c r="B23" s="22"/>
      <c r="C23" s="23"/>
      <c r="D23" s="23"/>
      <c r="E23" s="345" t="s">
        <v>40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23"/>
      <c r="AP23" s="23"/>
      <c r="AQ23" s="23"/>
      <c r="AR23" s="21"/>
      <c r="BE23" s="33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8"/>
    </row>
    <row r="26" spans="1:71" s="2" customFormat="1" ht="25.9" customHeight="1">
      <c r="A26" s="35"/>
      <c r="B26" s="36"/>
      <c r="C26" s="37"/>
      <c r="D26" s="38" t="s">
        <v>41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6">
        <f>ROUND(AG54,2)</f>
        <v>0</v>
      </c>
      <c r="AL26" s="347"/>
      <c r="AM26" s="347"/>
      <c r="AN26" s="347"/>
      <c r="AO26" s="347"/>
      <c r="AP26" s="37"/>
      <c r="AQ26" s="37"/>
      <c r="AR26" s="40"/>
      <c r="BE26" s="33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8" t="s">
        <v>42</v>
      </c>
      <c r="M28" s="348"/>
      <c r="N28" s="348"/>
      <c r="O28" s="348"/>
      <c r="P28" s="348"/>
      <c r="Q28" s="37"/>
      <c r="R28" s="37"/>
      <c r="S28" s="37"/>
      <c r="T28" s="37"/>
      <c r="U28" s="37"/>
      <c r="V28" s="37"/>
      <c r="W28" s="348" t="s">
        <v>43</v>
      </c>
      <c r="X28" s="348"/>
      <c r="Y28" s="348"/>
      <c r="Z28" s="348"/>
      <c r="AA28" s="348"/>
      <c r="AB28" s="348"/>
      <c r="AC28" s="348"/>
      <c r="AD28" s="348"/>
      <c r="AE28" s="348"/>
      <c r="AF28" s="37"/>
      <c r="AG28" s="37"/>
      <c r="AH28" s="37"/>
      <c r="AI28" s="37"/>
      <c r="AJ28" s="37"/>
      <c r="AK28" s="348" t="s">
        <v>44</v>
      </c>
      <c r="AL28" s="348"/>
      <c r="AM28" s="348"/>
      <c r="AN28" s="348"/>
      <c r="AO28" s="348"/>
      <c r="AP28" s="37"/>
      <c r="AQ28" s="37"/>
      <c r="AR28" s="40"/>
      <c r="BE28" s="338"/>
    </row>
    <row r="29" spans="1:71" s="3" customFormat="1" ht="14.45" customHeight="1">
      <c r="B29" s="41"/>
      <c r="C29" s="42"/>
      <c r="D29" s="30" t="s">
        <v>45</v>
      </c>
      <c r="E29" s="42"/>
      <c r="F29" s="30" t="s">
        <v>46</v>
      </c>
      <c r="G29" s="42"/>
      <c r="H29" s="42"/>
      <c r="I29" s="42"/>
      <c r="J29" s="42"/>
      <c r="K29" s="42"/>
      <c r="L29" s="351">
        <v>0.21</v>
      </c>
      <c r="M29" s="350"/>
      <c r="N29" s="350"/>
      <c r="O29" s="350"/>
      <c r="P29" s="350"/>
      <c r="Q29" s="42"/>
      <c r="R29" s="42"/>
      <c r="S29" s="42"/>
      <c r="T29" s="42"/>
      <c r="U29" s="42"/>
      <c r="V29" s="42"/>
      <c r="W29" s="349">
        <f>ROUND(AZ54, 2)</f>
        <v>0</v>
      </c>
      <c r="X29" s="350"/>
      <c r="Y29" s="350"/>
      <c r="Z29" s="350"/>
      <c r="AA29" s="350"/>
      <c r="AB29" s="350"/>
      <c r="AC29" s="350"/>
      <c r="AD29" s="350"/>
      <c r="AE29" s="350"/>
      <c r="AF29" s="42"/>
      <c r="AG29" s="42"/>
      <c r="AH29" s="42"/>
      <c r="AI29" s="42"/>
      <c r="AJ29" s="42"/>
      <c r="AK29" s="349">
        <f>ROUND(AV54, 2)</f>
        <v>0</v>
      </c>
      <c r="AL29" s="350"/>
      <c r="AM29" s="350"/>
      <c r="AN29" s="350"/>
      <c r="AO29" s="350"/>
      <c r="AP29" s="42"/>
      <c r="AQ29" s="42"/>
      <c r="AR29" s="43"/>
      <c r="BE29" s="339"/>
    </row>
    <row r="30" spans="1:71" s="3" customFormat="1" ht="14.45" customHeight="1">
      <c r="B30" s="41"/>
      <c r="C30" s="42"/>
      <c r="D30" s="42"/>
      <c r="E30" s="42"/>
      <c r="F30" s="30" t="s">
        <v>47</v>
      </c>
      <c r="G30" s="42"/>
      <c r="H30" s="42"/>
      <c r="I30" s="42"/>
      <c r="J30" s="42"/>
      <c r="K30" s="42"/>
      <c r="L30" s="351">
        <v>0.12</v>
      </c>
      <c r="M30" s="350"/>
      <c r="N30" s="350"/>
      <c r="O30" s="350"/>
      <c r="P30" s="350"/>
      <c r="Q30" s="42"/>
      <c r="R30" s="42"/>
      <c r="S30" s="42"/>
      <c r="T30" s="42"/>
      <c r="U30" s="42"/>
      <c r="V30" s="42"/>
      <c r="W30" s="349">
        <f>ROUND(BA54, 2)</f>
        <v>0</v>
      </c>
      <c r="X30" s="350"/>
      <c r="Y30" s="350"/>
      <c r="Z30" s="350"/>
      <c r="AA30" s="350"/>
      <c r="AB30" s="350"/>
      <c r="AC30" s="350"/>
      <c r="AD30" s="350"/>
      <c r="AE30" s="350"/>
      <c r="AF30" s="42"/>
      <c r="AG30" s="42"/>
      <c r="AH30" s="42"/>
      <c r="AI30" s="42"/>
      <c r="AJ30" s="42"/>
      <c r="AK30" s="349">
        <f>ROUND(AW54, 2)</f>
        <v>0</v>
      </c>
      <c r="AL30" s="350"/>
      <c r="AM30" s="350"/>
      <c r="AN30" s="350"/>
      <c r="AO30" s="350"/>
      <c r="AP30" s="42"/>
      <c r="AQ30" s="42"/>
      <c r="AR30" s="43"/>
      <c r="BE30" s="339"/>
    </row>
    <row r="31" spans="1:71" s="3" customFormat="1" ht="14.45" hidden="1" customHeight="1">
      <c r="B31" s="41"/>
      <c r="C31" s="42"/>
      <c r="D31" s="42"/>
      <c r="E31" s="42"/>
      <c r="F31" s="30" t="s">
        <v>48</v>
      </c>
      <c r="G31" s="42"/>
      <c r="H31" s="42"/>
      <c r="I31" s="42"/>
      <c r="J31" s="42"/>
      <c r="K31" s="42"/>
      <c r="L31" s="351">
        <v>0.21</v>
      </c>
      <c r="M31" s="350"/>
      <c r="N31" s="350"/>
      <c r="O31" s="350"/>
      <c r="P31" s="350"/>
      <c r="Q31" s="42"/>
      <c r="R31" s="42"/>
      <c r="S31" s="42"/>
      <c r="T31" s="42"/>
      <c r="U31" s="42"/>
      <c r="V31" s="42"/>
      <c r="W31" s="349">
        <f>ROUND(BB54, 2)</f>
        <v>0</v>
      </c>
      <c r="X31" s="350"/>
      <c r="Y31" s="350"/>
      <c r="Z31" s="350"/>
      <c r="AA31" s="350"/>
      <c r="AB31" s="350"/>
      <c r="AC31" s="350"/>
      <c r="AD31" s="350"/>
      <c r="AE31" s="350"/>
      <c r="AF31" s="42"/>
      <c r="AG31" s="42"/>
      <c r="AH31" s="42"/>
      <c r="AI31" s="42"/>
      <c r="AJ31" s="42"/>
      <c r="AK31" s="349">
        <v>0</v>
      </c>
      <c r="AL31" s="350"/>
      <c r="AM31" s="350"/>
      <c r="AN31" s="350"/>
      <c r="AO31" s="350"/>
      <c r="AP31" s="42"/>
      <c r="AQ31" s="42"/>
      <c r="AR31" s="43"/>
      <c r="BE31" s="339"/>
    </row>
    <row r="32" spans="1:71" s="3" customFormat="1" ht="14.45" hidden="1" customHeight="1">
      <c r="B32" s="41"/>
      <c r="C32" s="42"/>
      <c r="D32" s="42"/>
      <c r="E32" s="42"/>
      <c r="F32" s="30" t="s">
        <v>49</v>
      </c>
      <c r="G32" s="42"/>
      <c r="H32" s="42"/>
      <c r="I32" s="42"/>
      <c r="J32" s="42"/>
      <c r="K32" s="42"/>
      <c r="L32" s="351">
        <v>0.12</v>
      </c>
      <c r="M32" s="350"/>
      <c r="N32" s="350"/>
      <c r="O32" s="350"/>
      <c r="P32" s="350"/>
      <c r="Q32" s="42"/>
      <c r="R32" s="42"/>
      <c r="S32" s="42"/>
      <c r="T32" s="42"/>
      <c r="U32" s="42"/>
      <c r="V32" s="42"/>
      <c r="W32" s="349">
        <f>ROUND(BC54, 2)</f>
        <v>0</v>
      </c>
      <c r="X32" s="350"/>
      <c r="Y32" s="350"/>
      <c r="Z32" s="350"/>
      <c r="AA32" s="350"/>
      <c r="AB32" s="350"/>
      <c r="AC32" s="350"/>
      <c r="AD32" s="350"/>
      <c r="AE32" s="350"/>
      <c r="AF32" s="42"/>
      <c r="AG32" s="42"/>
      <c r="AH32" s="42"/>
      <c r="AI32" s="42"/>
      <c r="AJ32" s="42"/>
      <c r="AK32" s="349">
        <v>0</v>
      </c>
      <c r="AL32" s="350"/>
      <c r="AM32" s="350"/>
      <c r="AN32" s="350"/>
      <c r="AO32" s="350"/>
      <c r="AP32" s="42"/>
      <c r="AQ32" s="42"/>
      <c r="AR32" s="43"/>
      <c r="BE32" s="339"/>
    </row>
    <row r="33" spans="1:57" s="3" customFormat="1" ht="14.45" hidden="1" customHeight="1">
      <c r="B33" s="41"/>
      <c r="C33" s="42"/>
      <c r="D33" s="42"/>
      <c r="E33" s="42"/>
      <c r="F33" s="30" t="s">
        <v>50</v>
      </c>
      <c r="G33" s="42"/>
      <c r="H33" s="42"/>
      <c r="I33" s="42"/>
      <c r="J33" s="42"/>
      <c r="K33" s="42"/>
      <c r="L33" s="351">
        <v>0</v>
      </c>
      <c r="M33" s="350"/>
      <c r="N33" s="350"/>
      <c r="O33" s="350"/>
      <c r="P33" s="350"/>
      <c r="Q33" s="42"/>
      <c r="R33" s="42"/>
      <c r="S33" s="42"/>
      <c r="T33" s="42"/>
      <c r="U33" s="42"/>
      <c r="V33" s="42"/>
      <c r="W33" s="349">
        <f>ROUND(BD54, 2)</f>
        <v>0</v>
      </c>
      <c r="X33" s="350"/>
      <c r="Y33" s="350"/>
      <c r="Z33" s="350"/>
      <c r="AA33" s="350"/>
      <c r="AB33" s="350"/>
      <c r="AC33" s="350"/>
      <c r="AD33" s="350"/>
      <c r="AE33" s="350"/>
      <c r="AF33" s="42"/>
      <c r="AG33" s="42"/>
      <c r="AH33" s="42"/>
      <c r="AI33" s="42"/>
      <c r="AJ33" s="42"/>
      <c r="AK33" s="349">
        <v>0</v>
      </c>
      <c r="AL33" s="350"/>
      <c r="AM33" s="350"/>
      <c r="AN33" s="350"/>
      <c r="AO33" s="350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52</v>
      </c>
      <c r="U35" s="46"/>
      <c r="V35" s="46"/>
      <c r="W35" s="46"/>
      <c r="X35" s="355" t="s">
        <v>53</v>
      </c>
      <c r="Y35" s="353"/>
      <c r="Z35" s="353"/>
      <c r="AA35" s="353"/>
      <c r="AB35" s="353"/>
      <c r="AC35" s="46"/>
      <c r="AD35" s="46"/>
      <c r="AE35" s="46"/>
      <c r="AF35" s="46"/>
      <c r="AG35" s="46"/>
      <c r="AH35" s="46"/>
      <c r="AI35" s="46"/>
      <c r="AJ35" s="46"/>
      <c r="AK35" s="352">
        <f>SUM(AK26:AK33)</f>
        <v>0</v>
      </c>
      <c r="AL35" s="353"/>
      <c r="AM35" s="353"/>
      <c r="AN35" s="353"/>
      <c r="AO35" s="35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Nem_FM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4" t="str">
        <f>K6</f>
        <v>Expektace_04_25</v>
      </c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parc.č. 650/40, 650/39, 650/38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65" t="str">
        <f>IF(AN8= "","",AN8)</f>
        <v>18. 6. 2024</v>
      </c>
      <c r="AN47" s="365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Nemocnice ve Frýdku-Místku, p.o.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32</v>
      </c>
      <c r="AJ49" s="37"/>
      <c r="AK49" s="37"/>
      <c r="AL49" s="37"/>
      <c r="AM49" s="363" t="str">
        <f>IF(E17="","",E17)</f>
        <v xml:space="preserve"> </v>
      </c>
      <c r="AN49" s="364"/>
      <c r="AO49" s="364"/>
      <c r="AP49" s="364"/>
      <c r="AQ49" s="37"/>
      <c r="AR49" s="40"/>
      <c r="AS49" s="366" t="s">
        <v>55</v>
      </c>
      <c r="AT49" s="36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30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35</v>
      </c>
      <c r="AJ50" s="37"/>
      <c r="AK50" s="37"/>
      <c r="AL50" s="37"/>
      <c r="AM50" s="363" t="str">
        <f>IF(E20="","",E20)</f>
        <v>Amun Pro s.r.o.</v>
      </c>
      <c r="AN50" s="364"/>
      <c r="AO50" s="364"/>
      <c r="AP50" s="364"/>
      <c r="AQ50" s="37"/>
      <c r="AR50" s="40"/>
      <c r="AS50" s="368"/>
      <c r="AT50" s="36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70"/>
      <c r="AT51" s="37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29" t="s">
        <v>56</v>
      </c>
      <c r="D52" s="330"/>
      <c r="E52" s="330"/>
      <c r="F52" s="330"/>
      <c r="G52" s="330"/>
      <c r="H52" s="67"/>
      <c r="I52" s="333" t="s">
        <v>57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57" t="s">
        <v>58</v>
      </c>
      <c r="AH52" s="330"/>
      <c r="AI52" s="330"/>
      <c r="AJ52" s="330"/>
      <c r="AK52" s="330"/>
      <c r="AL52" s="330"/>
      <c r="AM52" s="330"/>
      <c r="AN52" s="333" t="s">
        <v>59</v>
      </c>
      <c r="AO52" s="330"/>
      <c r="AP52" s="330"/>
      <c r="AQ52" s="68" t="s">
        <v>60</v>
      </c>
      <c r="AR52" s="40"/>
      <c r="AS52" s="69" t="s">
        <v>61</v>
      </c>
      <c r="AT52" s="70" t="s">
        <v>62</v>
      </c>
      <c r="AU52" s="70" t="s">
        <v>63</v>
      </c>
      <c r="AV52" s="70" t="s">
        <v>64</v>
      </c>
      <c r="AW52" s="70" t="s">
        <v>65</v>
      </c>
      <c r="AX52" s="70" t="s">
        <v>66</v>
      </c>
      <c r="AY52" s="70" t="s">
        <v>67</v>
      </c>
      <c r="AZ52" s="70" t="s">
        <v>68</v>
      </c>
      <c r="BA52" s="70" t="s">
        <v>69</v>
      </c>
      <c r="BB52" s="70" t="s">
        <v>70</v>
      </c>
      <c r="BC52" s="70" t="s">
        <v>71</v>
      </c>
      <c r="BD52" s="71" t="s">
        <v>72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73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6">
        <f>ROUND(AG55+AG56+AG57+AG61+SUM(AG69:AG72),2)</f>
        <v>0</v>
      </c>
      <c r="AH54" s="336"/>
      <c r="AI54" s="336"/>
      <c r="AJ54" s="336"/>
      <c r="AK54" s="336"/>
      <c r="AL54" s="336"/>
      <c r="AM54" s="336"/>
      <c r="AN54" s="372">
        <f t="shared" ref="AN54:AN72" si="0">SUM(AG54,AT54)</f>
        <v>0</v>
      </c>
      <c r="AO54" s="372"/>
      <c r="AP54" s="372"/>
      <c r="AQ54" s="79" t="s">
        <v>19</v>
      </c>
      <c r="AR54" s="80"/>
      <c r="AS54" s="81">
        <f>ROUND(AS55+AS56+AS57+AS61+SUM(AS69:AS72),2)</f>
        <v>0</v>
      </c>
      <c r="AT54" s="82">
        <f t="shared" ref="AT54:AT72" si="1">ROUND(SUM(AV54:AW54),2)</f>
        <v>0</v>
      </c>
      <c r="AU54" s="83">
        <f>ROUND(AU55+AU56+AU57+AU61+SUM(AU69:AU72),5)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ROUND(AZ55+AZ56+AZ57+AZ61+SUM(AZ69:AZ72),2)</f>
        <v>0</v>
      </c>
      <c r="BA54" s="82">
        <f>ROUND(BA55+BA56+BA57+BA61+SUM(BA69:BA72),2)</f>
        <v>0</v>
      </c>
      <c r="BB54" s="82">
        <f>ROUND(BB55+BB56+BB57+BB61+SUM(BB69:BB72),2)</f>
        <v>0</v>
      </c>
      <c r="BC54" s="82">
        <f>ROUND(BC55+BC56+BC57+BC61+SUM(BC69:BC72),2)</f>
        <v>0</v>
      </c>
      <c r="BD54" s="84">
        <f>ROUND(BD55+BD56+BD57+BD61+SUM(BD69:BD72),2)</f>
        <v>0</v>
      </c>
      <c r="BS54" s="85" t="s">
        <v>74</v>
      </c>
      <c r="BT54" s="85" t="s">
        <v>75</v>
      </c>
      <c r="BU54" s="86" t="s">
        <v>76</v>
      </c>
      <c r="BV54" s="85" t="s">
        <v>77</v>
      </c>
      <c r="BW54" s="85" t="s">
        <v>5</v>
      </c>
      <c r="BX54" s="85" t="s">
        <v>78</v>
      </c>
      <c r="CL54" s="85" t="s">
        <v>19</v>
      </c>
    </row>
    <row r="55" spans="1:91" s="7" customFormat="1" ht="16.5" customHeight="1">
      <c r="A55" s="87" t="s">
        <v>79</v>
      </c>
      <c r="B55" s="88"/>
      <c r="C55" s="89"/>
      <c r="D55" s="331" t="s">
        <v>80</v>
      </c>
      <c r="E55" s="331"/>
      <c r="F55" s="331"/>
      <c r="G55" s="331"/>
      <c r="H55" s="331"/>
      <c r="I55" s="90"/>
      <c r="J55" s="331" t="s">
        <v>81</v>
      </c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62">
        <f>'01 - Stavební práce'!J30</f>
        <v>0</v>
      </c>
      <c r="AH55" s="359"/>
      <c r="AI55" s="359"/>
      <c r="AJ55" s="359"/>
      <c r="AK55" s="359"/>
      <c r="AL55" s="359"/>
      <c r="AM55" s="359"/>
      <c r="AN55" s="362">
        <f t="shared" si="0"/>
        <v>0</v>
      </c>
      <c r="AO55" s="359"/>
      <c r="AP55" s="359"/>
      <c r="AQ55" s="91" t="s">
        <v>82</v>
      </c>
      <c r="AR55" s="92"/>
      <c r="AS55" s="93">
        <v>0</v>
      </c>
      <c r="AT55" s="94">
        <f t="shared" si="1"/>
        <v>0</v>
      </c>
      <c r="AU55" s="95">
        <f>'01 - Stavební práce'!P95</f>
        <v>0</v>
      </c>
      <c r="AV55" s="94">
        <f>'01 - Stavební práce'!J33</f>
        <v>0</v>
      </c>
      <c r="AW55" s="94">
        <f>'01 - Stavební práce'!J34</f>
        <v>0</v>
      </c>
      <c r="AX55" s="94">
        <f>'01 - Stavební práce'!J35</f>
        <v>0</v>
      </c>
      <c r="AY55" s="94">
        <f>'01 - Stavební práce'!J36</f>
        <v>0</v>
      </c>
      <c r="AZ55" s="94">
        <f>'01 - Stavební práce'!F33</f>
        <v>0</v>
      </c>
      <c r="BA55" s="94">
        <f>'01 - Stavební práce'!F34</f>
        <v>0</v>
      </c>
      <c r="BB55" s="94">
        <f>'01 - Stavební práce'!F35</f>
        <v>0</v>
      </c>
      <c r="BC55" s="94">
        <f>'01 - Stavební práce'!F36</f>
        <v>0</v>
      </c>
      <c r="BD55" s="96">
        <f>'01 - Stavební práce'!F37</f>
        <v>0</v>
      </c>
      <c r="BT55" s="97" t="s">
        <v>83</v>
      </c>
      <c r="BV55" s="97" t="s">
        <v>77</v>
      </c>
      <c r="BW55" s="97" t="s">
        <v>84</v>
      </c>
      <c r="BX55" s="97" t="s">
        <v>5</v>
      </c>
      <c r="CL55" s="97" t="s">
        <v>19</v>
      </c>
      <c r="CM55" s="97" t="s">
        <v>85</v>
      </c>
    </row>
    <row r="56" spans="1:91" s="7" customFormat="1" ht="16.5" customHeight="1">
      <c r="A56" s="87" t="s">
        <v>79</v>
      </c>
      <c r="B56" s="88"/>
      <c r="C56" s="89"/>
      <c r="D56" s="331" t="s">
        <v>86</v>
      </c>
      <c r="E56" s="331"/>
      <c r="F56" s="331"/>
      <c r="G56" s="331"/>
      <c r="H56" s="331"/>
      <c r="I56" s="90"/>
      <c r="J56" s="331" t="s">
        <v>87</v>
      </c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62">
        <f>'02 - ZTI (VODA, KANALIZAC...'!J30</f>
        <v>0</v>
      </c>
      <c r="AH56" s="359"/>
      <c r="AI56" s="359"/>
      <c r="AJ56" s="359"/>
      <c r="AK56" s="359"/>
      <c r="AL56" s="359"/>
      <c r="AM56" s="359"/>
      <c r="AN56" s="362">
        <f t="shared" si="0"/>
        <v>0</v>
      </c>
      <c r="AO56" s="359"/>
      <c r="AP56" s="359"/>
      <c r="AQ56" s="91" t="s">
        <v>82</v>
      </c>
      <c r="AR56" s="92"/>
      <c r="AS56" s="93">
        <v>0</v>
      </c>
      <c r="AT56" s="94">
        <f t="shared" si="1"/>
        <v>0</v>
      </c>
      <c r="AU56" s="95">
        <f>'02 - ZTI (VODA, KANALIZAC...'!P87</f>
        <v>0</v>
      </c>
      <c r="AV56" s="94">
        <f>'02 - ZTI (VODA, KANALIZAC...'!J33</f>
        <v>0</v>
      </c>
      <c r="AW56" s="94">
        <f>'02 - ZTI (VODA, KANALIZAC...'!J34</f>
        <v>0</v>
      </c>
      <c r="AX56" s="94">
        <f>'02 - ZTI (VODA, KANALIZAC...'!J35</f>
        <v>0</v>
      </c>
      <c r="AY56" s="94">
        <f>'02 - ZTI (VODA, KANALIZAC...'!J36</f>
        <v>0</v>
      </c>
      <c r="AZ56" s="94">
        <f>'02 - ZTI (VODA, KANALIZAC...'!F33</f>
        <v>0</v>
      </c>
      <c r="BA56" s="94">
        <f>'02 - ZTI (VODA, KANALIZAC...'!F34</f>
        <v>0</v>
      </c>
      <c r="BB56" s="94">
        <f>'02 - ZTI (VODA, KANALIZAC...'!F35</f>
        <v>0</v>
      </c>
      <c r="BC56" s="94">
        <f>'02 - ZTI (VODA, KANALIZAC...'!F36</f>
        <v>0</v>
      </c>
      <c r="BD56" s="96">
        <f>'02 - ZTI (VODA, KANALIZAC...'!F37</f>
        <v>0</v>
      </c>
      <c r="BT56" s="97" t="s">
        <v>83</v>
      </c>
      <c r="BV56" s="97" t="s">
        <v>77</v>
      </c>
      <c r="BW56" s="97" t="s">
        <v>88</v>
      </c>
      <c r="BX56" s="97" t="s">
        <v>5</v>
      </c>
      <c r="CL56" s="97" t="s">
        <v>19</v>
      </c>
      <c r="CM56" s="97" t="s">
        <v>85</v>
      </c>
    </row>
    <row r="57" spans="1:91" s="7" customFormat="1" ht="16.5" customHeight="1">
      <c r="B57" s="88"/>
      <c r="C57" s="89"/>
      <c r="D57" s="331" t="s">
        <v>89</v>
      </c>
      <c r="E57" s="331"/>
      <c r="F57" s="331"/>
      <c r="G57" s="331"/>
      <c r="H57" s="331"/>
      <c r="I57" s="90"/>
      <c r="J57" s="331" t="s">
        <v>90</v>
      </c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58">
        <f>ROUND(SUM(AG58:AG60),2)</f>
        <v>0</v>
      </c>
      <c r="AH57" s="359"/>
      <c r="AI57" s="359"/>
      <c r="AJ57" s="359"/>
      <c r="AK57" s="359"/>
      <c r="AL57" s="359"/>
      <c r="AM57" s="359"/>
      <c r="AN57" s="362">
        <f t="shared" si="0"/>
        <v>0</v>
      </c>
      <c r="AO57" s="359"/>
      <c r="AP57" s="359"/>
      <c r="AQ57" s="91" t="s">
        <v>82</v>
      </c>
      <c r="AR57" s="92"/>
      <c r="AS57" s="93">
        <f>ROUND(SUM(AS58:AS60),2)</f>
        <v>0</v>
      </c>
      <c r="AT57" s="94">
        <f t="shared" si="1"/>
        <v>0</v>
      </c>
      <c r="AU57" s="95">
        <f>ROUND(SUM(AU58:AU60),5)</f>
        <v>0</v>
      </c>
      <c r="AV57" s="94">
        <f>ROUND(AZ57*L29,2)</f>
        <v>0</v>
      </c>
      <c r="AW57" s="94">
        <f>ROUND(BA57*L30,2)</f>
        <v>0</v>
      </c>
      <c r="AX57" s="94">
        <f>ROUND(BB57*L29,2)</f>
        <v>0</v>
      </c>
      <c r="AY57" s="94">
        <f>ROUND(BC57*L30,2)</f>
        <v>0</v>
      </c>
      <c r="AZ57" s="94">
        <f>ROUND(SUM(AZ58:AZ60),2)</f>
        <v>0</v>
      </c>
      <c r="BA57" s="94">
        <f>ROUND(SUM(BA58:BA60),2)</f>
        <v>0</v>
      </c>
      <c r="BB57" s="94">
        <f>ROUND(SUM(BB58:BB60),2)</f>
        <v>0</v>
      </c>
      <c r="BC57" s="94">
        <f>ROUND(SUM(BC58:BC60),2)</f>
        <v>0</v>
      </c>
      <c r="BD57" s="96">
        <f>ROUND(SUM(BD58:BD60),2)</f>
        <v>0</v>
      </c>
      <c r="BS57" s="97" t="s">
        <v>74</v>
      </c>
      <c r="BT57" s="97" t="s">
        <v>83</v>
      </c>
      <c r="BV57" s="97" t="s">
        <v>77</v>
      </c>
      <c r="BW57" s="97" t="s">
        <v>91</v>
      </c>
      <c r="BX57" s="97" t="s">
        <v>5</v>
      </c>
      <c r="CL57" s="97" t="s">
        <v>19</v>
      </c>
      <c r="CM57" s="97" t="s">
        <v>85</v>
      </c>
    </row>
    <row r="58" spans="1:91" s="4" customFormat="1" ht="16.5" customHeight="1">
      <c r="A58" s="87" t="s">
        <v>79</v>
      </c>
      <c r="B58" s="52"/>
      <c r="C58" s="98"/>
      <c r="D58" s="98"/>
      <c r="E58" s="332" t="s">
        <v>89</v>
      </c>
      <c r="F58" s="332"/>
      <c r="G58" s="332"/>
      <c r="H58" s="332"/>
      <c r="I58" s="332"/>
      <c r="J58" s="98"/>
      <c r="K58" s="332" t="s">
        <v>90</v>
      </c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60">
        <f>'03 - ELEKTRO_SIL'!J30</f>
        <v>0</v>
      </c>
      <c r="AH58" s="361"/>
      <c r="AI58" s="361"/>
      <c r="AJ58" s="361"/>
      <c r="AK58" s="361"/>
      <c r="AL58" s="361"/>
      <c r="AM58" s="361"/>
      <c r="AN58" s="360">
        <f t="shared" si="0"/>
        <v>0</v>
      </c>
      <c r="AO58" s="361"/>
      <c r="AP58" s="361"/>
      <c r="AQ58" s="99" t="s">
        <v>92</v>
      </c>
      <c r="AR58" s="54"/>
      <c r="AS58" s="100">
        <v>0</v>
      </c>
      <c r="AT58" s="101">
        <f t="shared" si="1"/>
        <v>0</v>
      </c>
      <c r="AU58" s="102">
        <f>'03 - ELEKTRO_SIL'!P86</f>
        <v>0</v>
      </c>
      <c r="AV58" s="101">
        <f>'03 - ELEKTRO_SIL'!J33</f>
        <v>0</v>
      </c>
      <c r="AW58" s="101">
        <f>'03 - ELEKTRO_SIL'!J34</f>
        <v>0</v>
      </c>
      <c r="AX58" s="101">
        <f>'03 - ELEKTRO_SIL'!J35</f>
        <v>0</v>
      </c>
      <c r="AY58" s="101">
        <f>'03 - ELEKTRO_SIL'!J36</f>
        <v>0</v>
      </c>
      <c r="AZ58" s="101">
        <f>'03 - ELEKTRO_SIL'!F33</f>
        <v>0</v>
      </c>
      <c r="BA58" s="101">
        <f>'03 - ELEKTRO_SIL'!F34</f>
        <v>0</v>
      </c>
      <c r="BB58" s="101">
        <f>'03 - ELEKTRO_SIL'!F35</f>
        <v>0</v>
      </c>
      <c r="BC58" s="101">
        <f>'03 - ELEKTRO_SIL'!F36</f>
        <v>0</v>
      </c>
      <c r="BD58" s="103">
        <f>'03 - ELEKTRO_SIL'!F37</f>
        <v>0</v>
      </c>
      <c r="BT58" s="104" t="s">
        <v>85</v>
      </c>
      <c r="BU58" s="104" t="s">
        <v>93</v>
      </c>
      <c r="BV58" s="104" t="s">
        <v>77</v>
      </c>
      <c r="BW58" s="104" t="s">
        <v>91</v>
      </c>
      <c r="BX58" s="104" t="s">
        <v>5</v>
      </c>
      <c r="CL58" s="104" t="s">
        <v>19</v>
      </c>
      <c r="CM58" s="104" t="s">
        <v>85</v>
      </c>
    </row>
    <row r="59" spans="1:91" s="4" customFormat="1" ht="16.5" customHeight="1">
      <c r="A59" s="87" t="s">
        <v>79</v>
      </c>
      <c r="B59" s="52"/>
      <c r="C59" s="98"/>
      <c r="D59" s="98"/>
      <c r="E59" s="332" t="s">
        <v>94</v>
      </c>
      <c r="F59" s="332"/>
      <c r="G59" s="332"/>
      <c r="H59" s="332"/>
      <c r="I59" s="332"/>
      <c r="J59" s="98"/>
      <c r="K59" s="332" t="s">
        <v>95</v>
      </c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60">
        <f>'03.1 - Připojneí VZT, Poh...'!J32</f>
        <v>0</v>
      </c>
      <c r="AH59" s="361"/>
      <c r="AI59" s="361"/>
      <c r="AJ59" s="361"/>
      <c r="AK59" s="361"/>
      <c r="AL59" s="361"/>
      <c r="AM59" s="361"/>
      <c r="AN59" s="360">
        <f t="shared" si="0"/>
        <v>0</v>
      </c>
      <c r="AO59" s="361"/>
      <c r="AP59" s="361"/>
      <c r="AQ59" s="99" t="s">
        <v>92</v>
      </c>
      <c r="AR59" s="54"/>
      <c r="AS59" s="100">
        <v>0</v>
      </c>
      <c r="AT59" s="101">
        <f t="shared" si="1"/>
        <v>0</v>
      </c>
      <c r="AU59" s="102">
        <f>'03.1 - Připojneí VZT, Poh...'!P92</f>
        <v>0</v>
      </c>
      <c r="AV59" s="101">
        <f>'03.1 - Připojneí VZT, Poh...'!J35</f>
        <v>0</v>
      </c>
      <c r="AW59" s="101">
        <f>'03.1 - Připojneí VZT, Poh...'!J36</f>
        <v>0</v>
      </c>
      <c r="AX59" s="101">
        <f>'03.1 - Připojneí VZT, Poh...'!J37</f>
        <v>0</v>
      </c>
      <c r="AY59" s="101">
        <f>'03.1 - Připojneí VZT, Poh...'!J38</f>
        <v>0</v>
      </c>
      <c r="AZ59" s="101">
        <f>'03.1 - Připojneí VZT, Poh...'!F35</f>
        <v>0</v>
      </c>
      <c r="BA59" s="101">
        <f>'03.1 - Připojneí VZT, Poh...'!F36</f>
        <v>0</v>
      </c>
      <c r="BB59" s="101">
        <f>'03.1 - Připojneí VZT, Poh...'!F37</f>
        <v>0</v>
      </c>
      <c r="BC59" s="101">
        <f>'03.1 - Připojneí VZT, Poh...'!F38</f>
        <v>0</v>
      </c>
      <c r="BD59" s="103">
        <f>'03.1 - Připojneí VZT, Poh...'!F39</f>
        <v>0</v>
      </c>
      <c r="BT59" s="104" t="s">
        <v>85</v>
      </c>
      <c r="BV59" s="104" t="s">
        <v>77</v>
      </c>
      <c r="BW59" s="104" t="s">
        <v>96</v>
      </c>
      <c r="BX59" s="104" t="s">
        <v>91</v>
      </c>
      <c r="CL59" s="104" t="s">
        <v>19</v>
      </c>
    </row>
    <row r="60" spans="1:91" s="4" customFormat="1" ht="16.5" customHeight="1">
      <c r="A60" s="87" t="s">
        <v>79</v>
      </c>
      <c r="B60" s="52"/>
      <c r="C60" s="98"/>
      <c r="D60" s="98"/>
      <c r="E60" s="332" t="s">
        <v>97</v>
      </c>
      <c r="F60" s="332"/>
      <c r="G60" s="332"/>
      <c r="H60" s="332"/>
      <c r="I60" s="332"/>
      <c r="J60" s="98"/>
      <c r="K60" s="332" t="s">
        <v>98</v>
      </c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60">
        <f>'03.2 - stavební úpravy Ex...'!J32</f>
        <v>0</v>
      </c>
      <c r="AH60" s="361"/>
      <c r="AI60" s="361"/>
      <c r="AJ60" s="361"/>
      <c r="AK60" s="361"/>
      <c r="AL60" s="361"/>
      <c r="AM60" s="361"/>
      <c r="AN60" s="360">
        <f t="shared" si="0"/>
        <v>0</v>
      </c>
      <c r="AO60" s="361"/>
      <c r="AP60" s="361"/>
      <c r="AQ60" s="99" t="s">
        <v>92</v>
      </c>
      <c r="AR60" s="54"/>
      <c r="AS60" s="100">
        <v>0</v>
      </c>
      <c r="AT60" s="101">
        <f t="shared" si="1"/>
        <v>0</v>
      </c>
      <c r="AU60" s="102">
        <f>'03.2 - stavební úpravy Ex...'!P91</f>
        <v>0</v>
      </c>
      <c r="AV60" s="101">
        <f>'03.2 - stavební úpravy Ex...'!J35</f>
        <v>0</v>
      </c>
      <c r="AW60" s="101">
        <f>'03.2 - stavební úpravy Ex...'!J36</f>
        <v>0</v>
      </c>
      <c r="AX60" s="101">
        <f>'03.2 - stavební úpravy Ex...'!J37</f>
        <v>0</v>
      </c>
      <c r="AY60" s="101">
        <f>'03.2 - stavební úpravy Ex...'!J38</f>
        <v>0</v>
      </c>
      <c r="AZ60" s="101">
        <f>'03.2 - stavební úpravy Ex...'!F35</f>
        <v>0</v>
      </c>
      <c r="BA60" s="101">
        <f>'03.2 - stavební úpravy Ex...'!F36</f>
        <v>0</v>
      </c>
      <c r="BB60" s="101">
        <f>'03.2 - stavební úpravy Ex...'!F37</f>
        <v>0</v>
      </c>
      <c r="BC60" s="101">
        <f>'03.2 - stavební úpravy Ex...'!F38</f>
        <v>0</v>
      </c>
      <c r="BD60" s="103">
        <f>'03.2 - stavební úpravy Ex...'!F39</f>
        <v>0</v>
      </c>
      <c r="BT60" s="104" t="s">
        <v>85</v>
      </c>
      <c r="BV60" s="104" t="s">
        <v>77</v>
      </c>
      <c r="BW60" s="104" t="s">
        <v>99</v>
      </c>
      <c r="BX60" s="104" t="s">
        <v>91</v>
      </c>
      <c r="CL60" s="104" t="s">
        <v>19</v>
      </c>
    </row>
    <row r="61" spans="1:91" s="7" customFormat="1" ht="16.5" customHeight="1">
      <c r="B61" s="88"/>
      <c r="C61" s="89"/>
      <c r="D61" s="331" t="s">
        <v>100</v>
      </c>
      <c r="E61" s="331"/>
      <c r="F61" s="331"/>
      <c r="G61" s="331"/>
      <c r="H61" s="331"/>
      <c r="I61" s="90"/>
      <c r="J61" s="331" t="s">
        <v>101</v>
      </c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58">
        <f>ROUND(SUM(AG62:AG68),2)</f>
        <v>0</v>
      </c>
      <c r="AH61" s="359"/>
      <c r="AI61" s="359"/>
      <c r="AJ61" s="359"/>
      <c r="AK61" s="359"/>
      <c r="AL61" s="359"/>
      <c r="AM61" s="359"/>
      <c r="AN61" s="362">
        <f t="shared" si="0"/>
        <v>0</v>
      </c>
      <c r="AO61" s="359"/>
      <c r="AP61" s="359"/>
      <c r="AQ61" s="91" t="s">
        <v>82</v>
      </c>
      <c r="AR61" s="92"/>
      <c r="AS61" s="93">
        <f>ROUND(SUM(AS62:AS68),2)</f>
        <v>0</v>
      </c>
      <c r="AT61" s="94">
        <f t="shared" si="1"/>
        <v>0</v>
      </c>
      <c r="AU61" s="95">
        <f>ROUND(SUM(AU62:AU68),5)</f>
        <v>0</v>
      </c>
      <c r="AV61" s="94">
        <f>ROUND(AZ61*L29,2)</f>
        <v>0</v>
      </c>
      <c r="AW61" s="94">
        <f>ROUND(BA61*L30,2)</f>
        <v>0</v>
      </c>
      <c r="AX61" s="94">
        <f>ROUND(BB61*L29,2)</f>
        <v>0</v>
      </c>
      <c r="AY61" s="94">
        <f>ROUND(BC61*L30,2)</f>
        <v>0</v>
      </c>
      <c r="AZ61" s="94">
        <f>ROUND(SUM(AZ62:AZ68),2)</f>
        <v>0</v>
      </c>
      <c r="BA61" s="94">
        <f>ROUND(SUM(BA62:BA68),2)</f>
        <v>0</v>
      </c>
      <c r="BB61" s="94">
        <f>ROUND(SUM(BB62:BB68),2)</f>
        <v>0</v>
      </c>
      <c r="BC61" s="94">
        <f>ROUND(SUM(BC62:BC68),2)</f>
        <v>0</v>
      </c>
      <c r="BD61" s="96">
        <f>ROUND(SUM(BD62:BD68),2)</f>
        <v>0</v>
      </c>
      <c r="BS61" s="97" t="s">
        <v>74</v>
      </c>
      <c r="BT61" s="97" t="s">
        <v>83</v>
      </c>
      <c r="BU61" s="97" t="s">
        <v>76</v>
      </c>
      <c r="BV61" s="97" t="s">
        <v>77</v>
      </c>
      <c r="BW61" s="97" t="s">
        <v>102</v>
      </c>
      <c r="BX61" s="97" t="s">
        <v>5</v>
      </c>
      <c r="CL61" s="97" t="s">
        <v>19</v>
      </c>
      <c r="CM61" s="97" t="s">
        <v>85</v>
      </c>
    </row>
    <row r="62" spans="1:91" s="4" customFormat="1" ht="16.5" customHeight="1">
      <c r="A62" s="87" t="s">
        <v>79</v>
      </c>
      <c r="B62" s="52"/>
      <c r="C62" s="98"/>
      <c r="D62" s="98"/>
      <c r="E62" s="332" t="s">
        <v>103</v>
      </c>
      <c r="F62" s="332"/>
      <c r="G62" s="332"/>
      <c r="H62" s="332"/>
      <c r="I62" s="332"/>
      <c r="J62" s="98"/>
      <c r="K62" s="332" t="s">
        <v>104</v>
      </c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60">
        <f>'04.1 - SK'!J32</f>
        <v>0</v>
      </c>
      <c r="AH62" s="361"/>
      <c r="AI62" s="361"/>
      <c r="AJ62" s="361"/>
      <c r="AK62" s="361"/>
      <c r="AL62" s="361"/>
      <c r="AM62" s="361"/>
      <c r="AN62" s="360">
        <f t="shared" si="0"/>
        <v>0</v>
      </c>
      <c r="AO62" s="361"/>
      <c r="AP62" s="361"/>
      <c r="AQ62" s="99" t="s">
        <v>92</v>
      </c>
      <c r="AR62" s="54"/>
      <c r="AS62" s="100">
        <v>0</v>
      </c>
      <c r="AT62" s="101">
        <f t="shared" si="1"/>
        <v>0</v>
      </c>
      <c r="AU62" s="102">
        <f>'04.1 - SK'!P95</f>
        <v>0</v>
      </c>
      <c r="AV62" s="101">
        <f>'04.1 - SK'!J35</f>
        <v>0</v>
      </c>
      <c r="AW62" s="101">
        <f>'04.1 - SK'!J36</f>
        <v>0</v>
      </c>
      <c r="AX62" s="101">
        <f>'04.1 - SK'!J37</f>
        <v>0</v>
      </c>
      <c r="AY62" s="101">
        <f>'04.1 - SK'!J38</f>
        <v>0</v>
      </c>
      <c r="AZ62" s="101">
        <f>'04.1 - SK'!F35</f>
        <v>0</v>
      </c>
      <c r="BA62" s="101">
        <f>'04.1 - SK'!F36</f>
        <v>0</v>
      </c>
      <c r="BB62" s="101">
        <f>'04.1 - SK'!F37</f>
        <v>0</v>
      </c>
      <c r="BC62" s="101">
        <f>'04.1 - SK'!F38</f>
        <v>0</v>
      </c>
      <c r="BD62" s="103">
        <f>'04.1 - SK'!F39</f>
        <v>0</v>
      </c>
      <c r="BT62" s="104" t="s">
        <v>85</v>
      </c>
      <c r="BV62" s="104" t="s">
        <v>77</v>
      </c>
      <c r="BW62" s="104" t="s">
        <v>105</v>
      </c>
      <c r="BX62" s="104" t="s">
        <v>102</v>
      </c>
      <c r="CL62" s="104" t="s">
        <v>19</v>
      </c>
    </row>
    <row r="63" spans="1:91" s="4" customFormat="1" ht="16.5" customHeight="1">
      <c r="A63" s="87" t="s">
        <v>79</v>
      </c>
      <c r="B63" s="52"/>
      <c r="C63" s="98"/>
      <c r="D63" s="98"/>
      <c r="E63" s="332" t="s">
        <v>106</v>
      </c>
      <c r="F63" s="332"/>
      <c r="G63" s="332"/>
      <c r="H63" s="332"/>
      <c r="I63" s="332"/>
      <c r="J63" s="98"/>
      <c r="K63" s="332" t="s">
        <v>107</v>
      </c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60">
        <f>'04.2 - IP KAM+VDT'!J32</f>
        <v>0</v>
      </c>
      <c r="AH63" s="361"/>
      <c r="AI63" s="361"/>
      <c r="AJ63" s="361"/>
      <c r="AK63" s="361"/>
      <c r="AL63" s="361"/>
      <c r="AM63" s="361"/>
      <c r="AN63" s="360">
        <f t="shared" si="0"/>
        <v>0</v>
      </c>
      <c r="AO63" s="361"/>
      <c r="AP63" s="361"/>
      <c r="AQ63" s="99" t="s">
        <v>92</v>
      </c>
      <c r="AR63" s="54"/>
      <c r="AS63" s="100">
        <v>0</v>
      </c>
      <c r="AT63" s="101">
        <f t="shared" si="1"/>
        <v>0</v>
      </c>
      <c r="AU63" s="102">
        <f>'04.2 - IP KAM+VDT'!P89</f>
        <v>0</v>
      </c>
      <c r="AV63" s="101">
        <f>'04.2 - IP KAM+VDT'!J35</f>
        <v>0</v>
      </c>
      <c r="AW63" s="101">
        <f>'04.2 - IP KAM+VDT'!J36</f>
        <v>0</v>
      </c>
      <c r="AX63" s="101">
        <f>'04.2 - IP KAM+VDT'!J37</f>
        <v>0</v>
      </c>
      <c r="AY63" s="101">
        <f>'04.2 - IP KAM+VDT'!J38</f>
        <v>0</v>
      </c>
      <c r="AZ63" s="101">
        <f>'04.2 - IP KAM+VDT'!F35</f>
        <v>0</v>
      </c>
      <c r="BA63" s="101">
        <f>'04.2 - IP KAM+VDT'!F36</f>
        <v>0</v>
      </c>
      <c r="BB63" s="101">
        <f>'04.2 - IP KAM+VDT'!F37</f>
        <v>0</v>
      </c>
      <c r="BC63" s="101">
        <f>'04.2 - IP KAM+VDT'!F38</f>
        <v>0</v>
      </c>
      <c r="BD63" s="103">
        <f>'04.2 - IP KAM+VDT'!F39</f>
        <v>0</v>
      </c>
      <c r="BT63" s="104" t="s">
        <v>85</v>
      </c>
      <c r="BV63" s="104" t="s">
        <v>77</v>
      </c>
      <c r="BW63" s="104" t="s">
        <v>108</v>
      </c>
      <c r="BX63" s="104" t="s">
        <v>102</v>
      </c>
      <c r="CL63" s="104" t="s">
        <v>19</v>
      </c>
    </row>
    <row r="64" spans="1:91" s="4" customFormat="1" ht="16.5" customHeight="1">
      <c r="A64" s="87" t="s">
        <v>79</v>
      </c>
      <c r="B64" s="52"/>
      <c r="C64" s="98"/>
      <c r="D64" s="98"/>
      <c r="E64" s="332" t="s">
        <v>109</v>
      </c>
      <c r="F64" s="332"/>
      <c r="G64" s="332"/>
      <c r="H64" s="332"/>
      <c r="I64" s="332"/>
      <c r="J64" s="98"/>
      <c r="K64" s="332" t="s">
        <v>110</v>
      </c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60">
        <f>'04.3 - EKV'!J32</f>
        <v>0</v>
      </c>
      <c r="AH64" s="361"/>
      <c r="AI64" s="361"/>
      <c r="AJ64" s="361"/>
      <c r="AK64" s="361"/>
      <c r="AL64" s="361"/>
      <c r="AM64" s="361"/>
      <c r="AN64" s="360">
        <f t="shared" si="0"/>
        <v>0</v>
      </c>
      <c r="AO64" s="361"/>
      <c r="AP64" s="361"/>
      <c r="AQ64" s="99" t="s">
        <v>92</v>
      </c>
      <c r="AR64" s="54"/>
      <c r="AS64" s="100">
        <v>0</v>
      </c>
      <c r="AT64" s="101">
        <f t="shared" si="1"/>
        <v>0</v>
      </c>
      <c r="AU64" s="102">
        <f>'04.3 - EKV'!P91</f>
        <v>0</v>
      </c>
      <c r="AV64" s="101">
        <f>'04.3 - EKV'!J35</f>
        <v>0</v>
      </c>
      <c r="AW64" s="101">
        <f>'04.3 - EKV'!J36</f>
        <v>0</v>
      </c>
      <c r="AX64" s="101">
        <f>'04.3 - EKV'!J37</f>
        <v>0</v>
      </c>
      <c r="AY64" s="101">
        <f>'04.3 - EKV'!J38</f>
        <v>0</v>
      </c>
      <c r="AZ64" s="101">
        <f>'04.3 - EKV'!F35</f>
        <v>0</v>
      </c>
      <c r="BA64" s="101">
        <f>'04.3 - EKV'!F36</f>
        <v>0</v>
      </c>
      <c r="BB64" s="101">
        <f>'04.3 - EKV'!F37</f>
        <v>0</v>
      </c>
      <c r="BC64" s="101">
        <f>'04.3 - EKV'!F38</f>
        <v>0</v>
      </c>
      <c r="BD64" s="103">
        <f>'04.3 - EKV'!F39</f>
        <v>0</v>
      </c>
      <c r="BT64" s="104" t="s">
        <v>85</v>
      </c>
      <c r="BV64" s="104" t="s">
        <v>77</v>
      </c>
      <c r="BW64" s="104" t="s">
        <v>111</v>
      </c>
      <c r="BX64" s="104" t="s">
        <v>102</v>
      </c>
      <c r="CL64" s="104" t="s">
        <v>19</v>
      </c>
    </row>
    <row r="65" spans="1:91" s="4" customFormat="1" ht="16.5" customHeight="1">
      <c r="A65" s="87" t="s">
        <v>79</v>
      </c>
      <c r="B65" s="52"/>
      <c r="C65" s="98"/>
      <c r="D65" s="98"/>
      <c r="E65" s="332" t="s">
        <v>112</v>
      </c>
      <c r="F65" s="332"/>
      <c r="G65" s="332"/>
      <c r="H65" s="332"/>
      <c r="I65" s="332"/>
      <c r="J65" s="98"/>
      <c r="K65" s="332" t="s">
        <v>113</v>
      </c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60">
        <f>'04.4 - EVR'!J32</f>
        <v>0</v>
      </c>
      <c r="AH65" s="361"/>
      <c r="AI65" s="361"/>
      <c r="AJ65" s="361"/>
      <c r="AK65" s="361"/>
      <c r="AL65" s="361"/>
      <c r="AM65" s="361"/>
      <c r="AN65" s="360">
        <f t="shared" si="0"/>
        <v>0</v>
      </c>
      <c r="AO65" s="361"/>
      <c r="AP65" s="361"/>
      <c r="AQ65" s="99" t="s">
        <v>92</v>
      </c>
      <c r="AR65" s="54"/>
      <c r="AS65" s="100">
        <v>0</v>
      </c>
      <c r="AT65" s="101">
        <f t="shared" si="1"/>
        <v>0</v>
      </c>
      <c r="AU65" s="102">
        <f>'04.4 - EVR'!P90</f>
        <v>0</v>
      </c>
      <c r="AV65" s="101">
        <f>'04.4 - EVR'!J35</f>
        <v>0</v>
      </c>
      <c r="AW65" s="101">
        <f>'04.4 - EVR'!J36</f>
        <v>0</v>
      </c>
      <c r="AX65" s="101">
        <f>'04.4 - EVR'!J37</f>
        <v>0</v>
      </c>
      <c r="AY65" s="101">
        <f>'04.4 - EVR'!J38</f>
        <v>0</v>
      </c>
      <c r="AZ65" s="101">
        <f>'04.4 - EVR'!F35</f>
        <v>0</v>
      </c>
      <c r="BA65" s="101">
        <f>'04.4 - EVR'!F36</f>
        <v>0</v>
      </c>
      <c r="BB65" s="101">
        <f>'04.4 - EVR'!F37</f>
        <v>0</v>
      </c>
      <c r="BC65" s="101">
        <f>'04.4 - EVR'!F38</f>
        <v>0</v>
      </c>
      <c r="BD65" s="103">
        <f>'04.4 - EVR'!F39</f>
        <v>0</v>
      </c>
      <c r="BT65" s="104" t="s">
        <v>85</v>
      </c>
      <c r="BV65" s="104" t="s">
        <v>77</v>
      </c>
      <c r="BW65" s="104" t="s">
        <v>114</v>
      </c>
      <c r="BX65" s="104" t="s">
        <v>102</v>
      </c>
      <c r="CL65" s="104" t="s">
        <v>19</v>
      </c>
    </row>
    <row r="66" spans="1:91" s="4" customFormat="1" ht="16.5" customHeight="1">
      <c r="A66" s="87" t="s">
        <v>79</v>
      </c>
      <c r="B66" s="52"/>
      <c r="C66" s="98"/>
      <c r="D66" s="98"/>
      <c r="E66" s="332" t="s">
        <v>115</v>
      </c>
      <c r="F66" s="332"/>
      <c r="G66" s="332"/>
      <c r="H66" s="332"/>
      <c r="I66" s="332"/>
      <c r="J66" s="98"/>
      <c r="K66" s="332" t="s">
        <v>116</v>
      </c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60">
        <f>'04.5 - EPS'!J32</f>
        <v>0</v>
      </c>
      <c r="AH66" s="361"/>
      <c r="AI66" s="361"/>
      <c r="AJ66" s="361"/>
      <c r="AK66" s="361"/>
      <c r="AL66" s="361"/>
      <c r="AM66" s="361"/>
      <c r="AN66" s="360">
        <f t="shared" si="0"/>
        <v>0</v>
      </c>
      <c r="AO66" s="361"/>
      <c r="AP66" s="361"/>
      <c r="AQ66" s="99" t="s">
        <v>92</v>
      </c>
      <c r="AR66" s="54"/>
      <c r="AS66" s="100">
        <v>0</v>
      </c>
      <c r="AT66" s="101">
        <f t="shared" si="1"/>
        <v>0</v>
      </c>
      <c r="AU66" s="102">
        <f>'04.5 - EPS'!P90</f>
        <v>0</v>
      </c>
      <c r="AV66" s="101">
        <f>'04.5 - EPS'!J35</f>
        <v>0</v>
      </c>
      <c r="AW66" s="101">
        <f>'04.5 - EPS'!J36</f>
        <v>0</v>
      </c>
      <c r="AX66" s="101">
        <f>'04.5 - EPS'!J37</f>
        <v>0</v>
      </c>
      <c r="AY66" s="101">
        <f>'04.5 - EPS'!J38</f>
        <v>0</v>
      </c>
      <c r="AZ66" s="101">
        <f>'04.5 - EPS'!F35</f>
        <v>0</v>
      </c>
      <c r="BA66" s="101">
        <f>'04.5 - EPS'!F36</f>
        <v>0</v>
      </c>
      <c r="BB66" s="101">
        <f>'04.5 - EPS'!F37</f>
        <v>0</v>
      </c>
      <c r="BC66" s="101">
        <f>'04.5 - EPS'!F38</f>
        <v>0</v>
      </c>
      <c r="BD66" s="103">
        <f>'04.5 - EPS'!F39</f>
        <v>0</v>
      </c>
      <c r="BT66" s="104" t="s">
        <v>85</v>
      </c>
      <c r="BV66" s="104" t="s">
        <v>77</v>
      </c>
      <c r="BW66" s="104" t="s">
        <v>117</v>
      </c>
      <c r="BX66" s="104" t="s">
        <v>102</v>
      </c>
      <c r="CL66" s="104" t="s">
        <v>19</v>
      </c>
    </row>
    <row r="67" spans="1:91" s="4" customFormat="1" ht="16.5" customHeight="1">
      <c r="A67" s="87" t="s">
        <v>79</v>
      </c>
      <c r="B67" s="52"/>
      <c r="C67" s="98"/>
      <c r="D67" s="98"/>
      <c r="E67" s="332" t="s">
        <v>118</v>
      </c>
      <c r="F67" s="332"/>
      <c r="G67" s="332"/>
      <c r="H67" s="332"/>
      <c r="I67" s="332"/>
      <c r="J67" s="98"/>
      <c r="K67" s="332" t="s">
        <v>119</v>
      </c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60">
        <f>'04.6 - KPS'!J32</f>
        <v>0</v>
      </c>
      <c r="AH67" s="361"/>
      <c r="AI67" s="361"/>
      <c r="AJ67" s="361"/>
      <c r="AK67" s="361"/>
      <c r="AL67" s="361"/>
      <c r="AM67" s="361"/>
      <c r="AN67" s="360">
        <f t="shared" si="0"/>
        <v>0</v>
      </c>
      <c r="AO67" s="361"/>
      <c r="AP67" s="361"/>
      <c r="AQ67" s="99" t="s">
        <v>92</v>
      </c>
      <c r="AR67" s="54"/>
      <c r="AS67" s="100">
        <v>0</v>
      </c>
      <c r="AT67" s="101">
        <f t="shared" si="1"/>
        <v>0</v>
      </c>
      <c r="AU67" s="102">
        <f>'04.6 - KPS'!P90</f>
        <v>0</v>
      </c>
      <c r="AV67" s="101">
        <f>'04.6 - KPS'!J35</f>
        <v>0</v>
      </c>
      <c r="AW67" s="101">
        <f>'04.6 - KPS'!J36</f>
        <v>0</v>
      </c>
      <c r="AX67" s="101">
        <f>'04.6 - KPS'!J37</f>
        <v>0</v>
      </c>
      <c r="AY67" s="101">
        <f>'04.6 - KPS'!J38</f>
        <v>0</v>
      </c>
      <c r="AZ67" s="101">
        <f>'04.6 - KPS'!F35</f>
        <v>0</v>
      </c>
      <c r="BA67" s="101">
        <f>'04.6 - KPS'!F36</f>
        <v>0</v>
      </c>
      <c r="BB67" s="101">
        <f>'04.6 - KPS'!F37</f>
        <v>0</v>
      </c>
      <c r="BC67" s="101">
        <f>'04.6 - KPS'!F38</f>
        <v>0</v>
      </c>
      <c r="BD67" s="103">
        <f>'04.6 - KPS'!F39</f>
        <v>0</v>
      </c>
      <c r="BT67" s="104" t="s">
        <v>85</v>
      </c>
      <c r="BV67" s="104" t="s">
        <v>77</v>
      </c>
      <c r="BW67" s="104" t="s">
        <v>120</v>
      </c>
      <c r="BX67" s="104" t="s">
        <v>102</v>
      </c>
      <c r="CL67" s="104" t="s">
        <v>19</v>
      </c>
    </row>
    <row r="68" spans="1:91" s="4" customFormat="1" ht="16.5" customHeight="1">
      <c r="A68" s="87" t="s">
        <v>79</v>
      </c>
      <c r="B68" s="52"/>
      <c r="C68" s="98"/>
      <c r="D68" s="98"/>
      <c r="E68" s="332" t="s">
        <v>121</v>
      </c>
      <c r="F68" s="332"/>
      <c r="G68" s="332"/>
      <c r="H68" s="332"/>
      <c r="I68" s="332"/>
      <c r="J68" s="98"/>
      <c r="K68" s="332" t="s">
        <v>122</v>
      </c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60">
        <f>'04.7 - KT'!J32</f>
        <v>0</v>
      </c>
      <c r="AH68" s="361"/>
      <c r="AI68" s="361"/>
      <c r="AJ68" s="361"/>
      <c r="AK68" s="361"/>
      <c r="AL68" s="361"/>
      <c r="AM68" s="361"/>
      <c r="AN68" s="360">
        <f t="shared" si="0"/>
        <v>0</v>
      </c>
      <c r="AO68" s="361"/>
      <c r="AP68" s="361"/>
      <c r="AQ68" s="99" t="s">
        <v>92</v>
      </c>
      <c r="AR68" s="54"/>
      <c r="AS68" s="100">
        <v>0</v>
      </c>
      <c r="AT68" s="101">
        <f t="shared" si="1"/>
        <v>0</v>
      </c>
      <c r="AU68" s="102">
        <f>'04.7 - KT'!P90</f>
        <v>0</v>
      </c>
      <c r="AV68" s="101">
        <f>'04.7 - KT'!J35</f>
        <v>0</v>
      </c>
      <c r="AW68" s="101">
        <f>'04.7 - KT'!J36</f>
        <v>0</v>
      </c>
      <c r="AX68" s="101">
        <f>'04.7 - KT'!J37</f>
        <v>0</v>
      </c>
      <c r="AY68" s="101">
        <f>'04.7 - KT'!J38</f>
        <v>0</v>
      </c>
      <c r="AZ68" s="101">
        <f>'04.7 - KT'!F35</f>
        <v>0</v>
      </c>
      <c r="BA68" s="101">
        <f>'04.7 - KT'!F36</f>
        <v>0</v>
      </c>
      <c r="BB68" s="101">
        <f>'04.7 - KT'!F37</f>
        <v>0</v>
      </c>
      <c r="BC68" s="101">
        <f>'04.7 - KT'!F38</f>
        <v>0</v>
      </c>
      <c r="BD68" s="103">
        <f>'04.7 - KT'!F39</f>
        <v>0</v>
      </c>
      <c r="BT68" s="104" t="s">
        <v>85</v>
      </c>
      <c r="BV68" s="104" t="s">
        <v>77</v>
      </c>
      <c r="BW68" s="104" t="s">
        <v>123</v>
      </c>
      <c r="BX68" s="104" t="s">
        <v>102</v>
      </c>
      <c r="CL68" s="104" t="s">
        <v>19</v>
      </c>
    </row>
    <row r="69" spans="1:91" s="7" customFormat="1" ht="16.5" customHeight="1">
      <c r="A69" s="87" t="s">
        <v>79</v>
      </c>
      <c r="B69" s="88"/>
      <c r="C69" s="89"/>
      <c r="D69" s="331" t="s">
        <v>124</v>
      </c>
      <c r="E69" s="331"/>
      <c r="F69" s="331"/>
      <c r="G69" s="331"/>
      <c r="H69" s="331"/>
      <c r="I69" s="90"/>
      <c r="J69" s="331" t="s">
        <v>125</v>
      </c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62">
        <f>'05 - Medi Plyny'!J30</f>
        <v>0</v>
      </c>
      <c r="AH69" s="359"/>
      <c r="AI69" s="359"/>
      <c r="AJ69" s="359"/>
      <c r="AK69" s="359"/>
      <c r="AL69" s="359"/>
      <c r="AM69" s="359"/>
      <c r="AN69" s="362">
        <f t="shared" si="0"/>
        <v>0</v>
      </c>
      <c r="AO69" s="359"/>
      <c r="AP69" s="359"/>
      <c r="AQ69" s="91" t="s">
        <v>82</v>
      </c>
      <c r="AR69" s="92"/>
      <c r="AS69" s="93">
        <v>0</v>
      </c>
      <c r="AT69" s="94">
        <f t="shared" si="1"/>
        <v>0</v>
      </c>
      <c r="AU69" s="95">
        <f>'05 - Medi Plyny'!P81</f>
        <v>0</v>
      </c>
      <c r="AV69" s="94">
        <f>'05 - Medi Plyny'!J33</f>
        <v>0</v>
      </c>
      <c r="AW69" s="94">
        <f>'05 - Medi Plyny'!J34</f>
        <v>0</v>
      </c>
      <c r="AX69" s="94">
        <f>'05 - Medi Plyny'!J35</f>
        <v>0</v>
      </c>
      <c r="AY69" s="94">
        <f>'05 - Medi Plyny'!J36</f>
        <v>0</v>
      </c>
      <c r="AZ69" s="94">
        <f>'05 - Medi Plyny'!F33</f>
        <v>0</v>
      </c>
      <c r="BA69" s="94">
        <f>'05 - Medi Plyny'!F34</f>
        <v>0</v>
      </c>
      <c r="BB69" s="94">
        <f>'05 - Medi Plyny'!F35</f>
        <v>0</v>
      </c>
      <c r="BC69" s="94">
        <f>'05 - Medi Plyny'!F36</f>
        <v>0</v>
      </c>
      <c r="BD69" s="96">
        <f>'05 - Medi Plyny'!F37</f>
        <v>0</v>
      </c>
      <c r="BT69" s="97" t="s">
        <v>83</v>
      </c>
      <c r="BV69" s="97" t="s">
        <v>77</v>
      </c>
      <c r="BW69" s="97" t="s">
        <v>126</v>
      </c>
      <c r="BX69" s="97" t="s">
        <v>5</v>
      </c>
      <c r="CL69" s="97" t="s">
        <v>19</v>
      </c>
      <c r="CM69" s="97" t="s">
        <v>85</v>
      </c>
    </row>
    <row r="70" spans="1:91" s="7" customFormat="1" ht="16.5" customHeight="1">
      <c r="A70" s="87" t="s">
        <v>79</v>
      </c>
      <c r="B70" s="88"/>
      <c r="C70" s="89"/>
      <c r="D70" s="331" t="s">
        <v>127</v>
      </c>
      <c r="E70" s="331"/>
      <c r="F70" s="331"/>
      <c r="G70" s="331"/>
      <c r="H70" s="331"/>
      <c r="I70" s="90"/>
      <c r="J70" s="331" t="s">
        <v>128</v>
      </c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1"/>
      <c r="AG70" s="362">
        <f>'06 - Lékařská technologie...'!J30</f>
        <v>0</v>
      </c>
      <c r="AH70" s="359"/>
      <c r="AI70" s="359"/>
      <c r="AJ70" s="359"/>
      <c r="AK70" s="359"/>
      <c r="AL70" s="359"/>
      <c r="AM70" s="359"/>
      <c r="AN70" s="362">
        <f t="shared" si="0"/>
        <v>0</v>
      </c>
      <c r="AO70" s="359"/>
      <c r="AP70" s="359"/>
      <c r="AQ70" s="91" t="s">
        <v>82</v>
      </c>
      <c r="AR70" s="92"/>
      <c r="AS70" s="93">
        <v>0</v>
      </c>
      <c r="AT70" s="94">
        <f t="shared" si="1"/>
        <v>0</v>
      </c>
      <c r="AU70" s="95">
        <f>'06 - Lékařská technologie...'!P79</f>
        <v>0</v>
      </c>
      <c r="AV70" s="94">
        <f>'06 - Lékařská technologie...'!J33</f>
        <v>0</v>
      </c>
      <c r="AW70" s="94">
        <f>'06 - Lékařská technologie...'!J34</f>
        <v>0</v>
      </c>
      <c r="AX70" s="94">
        <f>'06 - Lékařská technologie...'!J35</f>
        <v>0</v>
      </c>
      <c r="AY70" s="94">
        <f>'06 - Lékařská technologie...'!J36</f>
        <v>0</v>
      </c>
      <c r="AZ70" s="94">
        <f>'06 - Lékařská technologie...'!F33</f>
        <v>0</v>
      </c>
      <c r="BA70" s="94">
        <f>'06 - Lékařská technologie...'!F34</f>
        <v>0</v>
      </c>
      <c r="BB70" s="94">
        <f>'06 - Lékařská technologie...'!F35</f>
        <v>0</v>
      </c>
      <c r="BC70" s="94">
        <f>'06 - Lékařská technologie...'!F36</f>
        <v>0</v>
      </c>
      <c r="BD70" s="96">
        <f>'06 - Lékařská technologie...'!F37</f>
        <v>0</v>
      </c>
      <c r="BT70" s="97" t="s">
        <v>83</v>
      </c>
      <c r="BV70" s="97" t="s">
        <v>77</v>
      </c>
      <c r="BW70" s="97" t="s">
        <v>129</v>
      </c>
      <c r="BX70" s="97" t="s">
        <v>5</v>
      </c>
      <c r="CL70" s="97" t="s">
        <v>19</v>
      </c>
      <c r="CM70" s="97" t="s">
        <v>85</v>
      </c>
    </row>
    <row r="71" spans="1:91" s="7" customFormat="1" ht="16.5" customHeight="1">
      <c r="A71" s="87" t="s">
        <v>79</v>
      </c>
      <c r="B71" s="88"/>
      <c r="C71" s="89"/>
      <c r="D71" s="331" t="s">
        <v>130</v>
      </c>
      <c r="E71" s="331"/>
      <c r="F71" s="331"/>
      <c r="G71" s="331"/>
      <c r="H71" s="331"/>
      <c r="I71" s="90"/>
      <c r="J71" s="331" t="s">
        <v>131</v>
      </c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62">
        <f>'07 - VZT'!J30</f>
        <v>0</v>
      </c>
      <c r="AH71" s="359"/>
      <c r="AI71" s="359"/>
      <c r="AJ71" s="359"/>
      <c r="AK71" s="359"/>
      <c r="AL71" s="359"/>
      <c r="AM71" s="359"/>
      <c r="AN71" s="362">
        <f t="shared" si="0"/>
        <v>0</v>
      </c>
      <c r="AO71" s="359"/>
      <c r="AP71" s="359"/>
      <c r="AQ71" s="91" t="s">
        <v>82</v>
      </c>
      <c r="AR71" s="92"/>
      <c r="AS71" s="93">
        <v>0</v>
      </c>
      <c r="AT71" s="94">
        <f t="shared" si="1"/>
        <v>0</v>
      </c>
      <c r="AU71" s="95">
        <f>'07 - VZT'!P83</f>
        <v>0</v>
      </c>
      <c r="AV71" s="94">
        <f>'07 - VZT'!J33</f>
        <v>0</v>
      </c>
      <c r="AW71" s="94">
        <f>'07 - VZT'!J34</f>
        <v>0</v>
      </c>
      <c r="AX71" s="94">
        <f>'07 - VZT'!J35</f>
        <v>0</v>
      </c>
      <c r="AY71" s="94">
        <f>'07 - VZT'!J36</f>
        <v>0</v>
      </c>
      <c r="AZ71" s="94">
        <f>'07 - VZT'!F33</f>
        <v>0</v>
      </c>
      <c r="BA71" s="94">
        <f>'07 - VZT'!F34</f>
        <v>0</v>
      </c>
      <c r="BB71" s="94">
        <f>'07 - VZT'!F35</f>
        <v>0</v>
      </c>
      <c r="BC71" s="94">
        <f>'07 - VZT'!F36</f>
        <v>0</v>
      </c>
      <c r="BD71" s="96">
        <f>'07 - VZT'!F37</f>
        <v>0</v>
      </c>
      <c r="BT71" s="97" t="s">
        <v>83</v>
      </c>
      <c r="BV71" s="97" t="s">
        <v>77</v>
      </c>
      <c r="BW71" s="97" t="s">
        <v>132</v>
      </c>
      <c r="BX71" s="97" t="s">
        <v>5</v>
      </c>
      <c r="CL71" s="97" t="s">
        <v>19</v>
      </c>
      <c r="CM71" s="97" t="s">
        <v>85</v>
      </c>
    </row>
    <row r="72" spans="1:91" s="7" customFormat="1" ht="16.5" customHeight="1">
      <c r="A72" s="87" t="s">
        <v>79</v>
      </c>
      <c r="B72" s="88"/>
      <c r="C72" s="89"/>
      <c r="D72" s="331" t="s">
        <v>133</v>
      </c>
      <c r="E72" s="331"/>
      <c r="F72" s="331"/>
      <c r="G72" s="331"/>
      <c r="H72" s="331"/>
      <c r="I72" s="90"/>
      <c r="J72" s="331" t="s">
        <v>134</v>
      </c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62">
        <f>'08 - VRN'!J30</f>
        <v>0</v>
      </c>
      <c r="AH72" s="359"/>
      <c r="AI72" s="359"/>
      <c r="AJ72" s="359"/>
      <c r="AK72" s="359"/>
      <c r="AL72" s="359"/>
      <c r="AM72" s="359"/>
      <c r="AN72" s="362">
        <f t="shared" si="0"/>
        <v>0</v>
      </c>
      <c r="AO72" s="359"/>
      <c r="AP72" s="359"/>
      <c r="AQ72" s="91" t="s">
        <v>82</v>
      </c>
      <c r="AR72" s="92"/>
      <c r="AS72" s="105">
        <v>0</v>
      </c>
      <c r="AT72" s="106">
        <f t="shared" si="1"/>
        <v>0</v>
      </c>
      <c r="AU72" s="107">
        <f>'08 - VRN'!P83</f>
        <v>0</v>
      </c>
      <c r="AV72" s="106">
        <f>'08 - VRN'!J33</f>
        <v>0</v>
      </c>
      <c r="AW72" s="106">
        <f>'08 - VRN'!J34</f>
        <v>0</v>
      </c>
      <c r="AX72" s="106">
        <f>'08 - VRN'!J35</f>
        <v>0</v>
      </c>
      <c r="AY72" s="106">
        <f>'08 - VRN'!J36</f>
        <v>0</v>
      </c>
      <c r="AZ72" s="106">
        <f>'08 - VRN'!F33</f>
        <v>0</v>
      </c>
      <c r="BA72" s="106">
        <f>'08 - VRN'!F34</f>
        <v>0</v>
      </c>
      <c r="BB72" s="106">
        <f>'08 - VRN'!F35</f>
        <v>0</v>
      </c>
      <c r="BC72" s="106">
        <f>'08 - VRN'!F36</f>
        <v>0</v>
      </c>
      <c r="BD72" s="108">
        <f>'08 - VRN'!F37</f>
        <v>0</v>
      </c>
      <c r="BT72" s="97" t="s">
        <v>83</v>
      </c>
      <c r="BV72" s="97" t="s">
        <v>77</v>
      </c>
      <c r="BW72" s="97" t="s">
        <v>135</v>
      </c>
      <c r="BX72" s="97" t="s">
        <v>5</v>
      </c>
      <c r="CL72" s="97" t="s">
        <v>19</v>
      </c>
      <c r="CM72" s="97" t="s">
        <v>85</v>
      </c>
    </row>
    <row r="73" spans="1:91" s="2" customFormat="1" ht="30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40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91" s="2" customFormat="1" ht="6.95" customHeight="1">
      <c r="A74" s="35"/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0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</sheetData>
  <sheetProtection algorithmName="SHA-512" hashValue="mg0XC5Gq/x+kFDCjCUKY4Ge1KKVVGYyP7Fxa1p0aaDQfpPbZM7r5Gg6ZDhJKAsTdxCykyIg/KVr5HHDLF023Rw==" saltValue="0bne19ehX4PuRxmipE0n2YqFylLZpyH86hjZOH6D5jxfLhmydpxXELeJilpbOh+ZjUsJeTC1g3PRhwuTIwtOHQ==" spinCount="100000" sheet="1" objects="1" scenarios="1" formatColumns="0" formatRows="0"/>
  <mergeCells count="110"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54:AP5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K33:AO33"/>
    <mergeCell ref="L33:P33"/>
    <mergeCell ref="W33:AE33"/>
    <mergeCell ref="AK35:AO35"/>
    <mergeCell ref="X35:AB35"/>
    <mergeCell ref="AR2:BE2"/>
    <mergeCell ref="AG52:AM52"/>
    <mergeCell ref="AG61:AM61"/>
    <mergeCell ref="AG57:AM57"/>
    <mergeCell ref="AG60:AM60"/>
    <mergeCell ref="AG59:AM59"/>
    <mergeCell ref="AG55:AM55"/>
    <mergeCell ref="AG56:AM56"/>
    <mergeCell ref="AG58:AM58"/>
    <mergeCell ref="AM49:AP49"/>
    <mergeCell ref="AM50:AP50"/>
    <mergeCell ref="AM47:AN47"/>
    <mergeCell ref="AN52:AP52"/>
    <mergeCell ref="AN57:AP57"/>
    <mergeCell ref="AN61:AP61"/>
    <mergeCell ref="AN60:AP60"/>
    <mergeCell ref="AN55:AP55"/>
    <mergeCell ref="AN59:AP59"/>
    <mergeCell ref="AN56:AP56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D69:H69"/>
    <mergeCell ref="J69:AF69"/>
    <mergeCell ref="D70:H70"/>
    <mergeCell ref="J70:AF70"/>
    <mergeCell ref="D71:H71"/>
    <mergeCell ref="J71:AF71"/>
    <mergeCell ref="D72:H72"/>
    <mergeCell ref="J72:AF72"/>
    <mergeCell ref="AG54:AM54"/>
    <mergeCell ref="AG63:AM63"/>
    <mergeCell ref="AG64:AM64"/>
    <mergeCell ref="AG62:AM62"/>
    <mergeCell ref="L45:AO45"/>
    <mergeCell ref="E65:I65"/>
    <mergeCell ref="K65:AF65"/>
    <mergeCell ref="E66:I66"/>
    <mergeCell ref="K66:AF66"/>
    <mergeCell ref="E67:I67"/>
    <mergeCell ref="K67:AF67"/>
    <mergeCell ref="E68:I68"/>
    <mergeCell ref="K68:AF68"/>
    <mergeCell ref="AN64:AP64"/>
    <mergeCell ref="AN63:AP63"/>
    <mergeCell ref="AN62:AP62"/>
    <mergeCell ref="AN58:AP58"/>
    <mergeCell ref="E63:I63"/>
    <mergeCell ref="E64:I64"/>
    <mergeCell ref="I52:AF52"/>
    <mergeCell ref="J61:AF61"/>
    <mergeCell ref="J56:AF56"/>
    <mergeCell ref="J55:AF55"/>
    <mergeCell ref="J57:AF57"/>
    <mergeCell ref="K58:AF58"/>
    <mergeCell ref="K60:AF60"/>
    <mergeCell ref="K62:AF62"/>
    <mergeCell ref="K63:AF63"/>
    <mergeCell ref="K59:AF59"/>
    <mergeCell ref="K64:AF64"/>
    <mergeCell ref="C52:G52"/>
    <mergeCell ref="D55:H55"/>
    <mergeCell ref="D57:H57"/>
    <mergeCell ref="D56:H56"/>
    <mergeCell ref="D61:H61"/>
    <mergeCell ref="E58:I58"/>
    <mergeCell ref="E60:I60"/>
    <mergeCell ref="E59:I59"/>
    <mergeCell ref="E62:I62"/>
  </mergeCells>
  <hyperlinks>
    <hyperlink ref="A55" location="'01 - Stavební práce'!C2" display="/"/>
    <hyperlink ref="A56" location="'02 - ZTI (VODA, KANALIZAC...'!C2" display="/"/>
    <hyperlink ref="A58" location="'03 - ELEKTRO_SIL'!C2" display="/"/>
    <hyperlink ref="A59" location="'03.1 - Připojneí VZT, Poh...'!C2" display="/"/>
    <hyperlink ref="A60" location="'03.2 - stavební úpravy Ex...'!C2" display="/"/>
    <hyperlink ref="A62" location="'04.1 - SK'!C2" display="/"/>
    <hyperlink ref="A63" location="'04.2 - IP KAM+VDT'!C2" display="/"/>
    <hyperlink ref="A64" location="'04.3 - EKV'!C2" display="/"/>
    <hyperlink ref="A65" location="'04.4 - EVR'!C2" display="/"/>
    <hyperlink ref="A66" location="'04.5 - EPS'!C2" display="/"/>
    <hyperlink ref="A67" location="'04.6 - KPS'!C2" display="/"/>
    <hyperlink ref="A68" location="'04.7 - KT'!C2" display="/"/>
    <hyperlink ref="A69" location="'05 - Medi Plyny'!C2" display="/"/>
    <hyperlink ref="A70" location="'06 - Lékařská technologie...'!C2" display="/"/>
    <hyperlink ref="A71" location="'07 - VZT'!C2" display="/"/>
    <hyperlink ref="A72" location="'08 - VRN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1368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ROUND(J90,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ROUND((SUM(BE90:BE115)),  2)</f>
        <v>0</v>
      </c>
      <c r="G35" s="35"/>
      <c r="H35" s="35"/>
      <c r="I35" s="125">
        <v>0.21</v>
      </c>
      <c r="J35" s="124">
        <f>ROUND(((SUM(BE90:BE115))*I35),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ROUND((SUM(BF90:BF115)),  2)</f>
        <v>0</v>
      </c>
      <c r="G36" s="35"/>
      <c r="H36" s="35"/>
      <c r="I36" s="125">
        <v>0.12</v>
      </c>
      <c r="J36" s="124">
        <f>ROUND(((SUM(BF90:BF115))*I36),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ROUND((SUM(BG90:BG115)),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ROUND((SUM(BH90:BH115)),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ROUND((SUM(BI90:BI115)),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04.4 - EVR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J90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1369</v>
      </c>
      <c r="E64" s="144"/>
      <c r="F64" s="144"/>
      <c r="G64" s="144"/>
      <c r="H64" s="144"/>
      <c r="I64" s="144"/>
      <c r="J64" s="145">
        <f>J91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1370</v>
      </c>
      <c r="E65" s="149"/>
      <c r="F65" s="149"/>
      <c r="G65" s="149"/>
      <c r="H65" s="149"/>
      <c r="I65" s="149"/>
      <c r="J65" s="150">
        <f>J92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1371</v>
      </c>
      <c r="E66" s="149"/>
      <c r="F66" s="149"/>
      <c r="G66" s="149"/>
      <c r="H66" s="149"/>
      <c r="I66" s="149"/>
      <c r="J66" s="150">
        <f>J95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1246</v>
      </c>
      <c r="E67" s="149"/>
      <c r="F67" s="149"/>
      <c r="G67" s="149"/>
      <c r="H67" s="149"/>
      <c r="I67" s="149"/>
      <c r="J67" s="150">
        <f>J98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1247</v>
      </c>
      <c r="E68" s="149"/>
      <c r="F68" s="149"/>
      <c r="G68" s="149"/>
      <c r="H68" s="149"/>
      <c r="I68" s="149"/>
      <c r="J68" s="150">
        <f>J109</f>
        <v>0</v>
      </c>
      <c r="K68" s="98"/>
      <c r="L68" s="151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159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80" t="str">
        <f>E7</f>
        <v>Expektace_04_25</v>
      </c>
      <c r="F78" s="381"/>
      <c r="G78" s="381"/>
      <c r="H78" s="381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1" customFormat="1" ht="12" customHeight="1">
      <c r="B79" s="22"/>
      <c r="C79" s="30" t="s">
        <v>137</v>
      </c>
      <c r="D79" s="23"/>
      <c r="E79" s="23"/>
      <c r="F79" s="23"/>
      <c r="G79" s="23"/>
      <c r="H79" s="23"/>
      <c r="I79" s="23"/>
      <c r="J79" s="23"/>
      <c r="K79" s="23"/>
      <c r="L79" s="21"/>
    </row>
    <row r="80" spans="1:31" s="2" customFormat="1" ht="16.5" customHeight="1">
      <c r="A80" s="35"/>
      <c r="B80" s="36"/>
      <c r="C80" s="37"/>
      <c r="D80" s="37"/>
      <c r="E80" s="380" t="s">
        <v>1242</v>
      </c>
      <c r="F80" s="382"/>
      <c r="G80" s="382"/>
      <c r="H80" s="382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1131</v>
      </c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6.5" customHeight="1">
      <c r="A82" s="35"/>
      <c r="B82" s="36"/>
      <c r="C82" s="37"/>
      <c r="D82" s="37"/>
      <c r="E82" s="334" t="str">
        <f>E11</f>
        <v>04.4 - EVR</v>
      </c>
      <c r="F82" s="382"/>
      <c r="G82" s="382"/>
      <c r="H82" s="382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21</v>
      </c>
      <c r="D84" s="37"/>
      <c r="E84" s="37"/>
      <c r="F84" s="28" t="str">
        <f>F14</f>
        <v>parc.č. 650/40, 650/39, 650/38</v>
      </c>
      <c r="G84" s="37"/>
      <c r="H84" s="37"/>
      <c r="I84" s="30" t="s">
        <v>23</v>
      </c>
      <c r="J84" s="60" t="str">
        <f>IF(J14="","",J14)</f>
        <v>18. 6. 2024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25</v>
      </c>
      <c r="D86" s="37"/>
      <c r="E86" s="37"/>
      <c r="F86" s="28" t="str">
        <f>E17</f>
        <v>Nemocnice ve Frýdku-Místku, p.o.</v>
      </c>
      <c r="G86" s="37"/>
      <c r="H86" s="37"/>
      <c r="I86" s="30" t="s">
        <v>32</v>
      </c>
      <c r="J86" s="33" t="str">
        <f>E23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30</v>
      </c>
      <c r="D87" s="37"/>
      <c r="E87" s="37"/>
      <c r="F87" s="28" t="str">
        <f>IF(E20="","",E20)</f>
        <v>Vyplň údaj</v>
      </c>
      <c r="G87" s="37"/>
      <c r="H87" s="37"/>
      <c r="I87" s="30" t="s">
        <v>35</v>
      </c>
      <c r="J87" s="33" t="str">
        <f>E26</f>
        <v>Amun Pro s.r.o.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0.3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11" customFormat="1" ht="29.25" customHeight="1">
      <c r="A89" s="152"/>
      <c r="B89" s="153"/>
      <c r="C89" s="154" t="s">
        <v>160</v>
      </c>
      <c r="D89" s="155" t="s">
        <v>60</v>
      </c>
      <c r="E89" s="155" t="s">
        <v>56</v>
      </c>
      <c r="F89" s="155" t="s">
        <v>57</v>
      </c>
      <c r="G89" s="155" t="s">
        <v>161</v>
      </c>
      <c r="H89" s="155" t="s">
        <v>162</v>
      </c>
      <c r="I89" s="155" t="s">
        <v>163</v>
      </c>
      <c r="J89" s="155" t="s">
        <v>141</v>
      </c>
      <c r="K89" s="156" t="s">
        <v>164</v>
      </c>
      <c r="L89" s="157"/>
      <c r="M89" s="69" t="s">
        <v>19</v>
      </c>
      <c r="N89" s="70" t="s">
        <v>45</v>
      </c>
      <c r="O89" s="70" t="s">
        <v>165</v>
      </c>
      <c r="P89" s="70" t="s">
        <v>166</v>
      </c>
      <c r="Q89" s="70" t="s">
        <v>167</v>
      </c>
      <c r="R89" s="70" t="s">
        <v>168</v>
      </c>
      <c r="S89" s="70" t="s">
        <v>169</v>
      </c>
      <c r="T89" s="71" t="s">
        <v>170</v>
      </c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</row>
    <row r="90" spans="1:65" s="2" customFormat="1" ht="22.9" customHeight="1">
      <c r="A90" s="35"/>
      <c r="B90" s="36"/>
      <c r="C90" s="76" t="s">
        <v>171</v>
      </c>
      <c r="D90" s="37"/>
      <c r="E90" s="37"/>
      <c r="F90" s="37"/>
      <c r="G90" s="37"/>
      <c r="H90" s="37"/>
      <c r="I90" s="37"/>
      <c r="J90" s="158">
        <f>BK90</f>
        <v>0</v>
      </c>
      <c r="K90" s="37"/>
      <c r="L90" s="40"/>
      <c r="M90" s="72"/>
      <c r="N90" s="159"/>
      <c r="O90" s="73"/>
      <c r="P90" s="160">
        <f>P91</f>
        <v>0</v>
      </c>
      <c r="Q90" s="73"/>
      <c r="R90" s="160">
        <f>R91</f>
        <v>0</v>
      </c>
      <c r="S90" s="73"/>
      <c r="T90" s="161">
        <f>T91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74</v>
      </c>
      <c r="AU90" s="18" t="s">
        <v>142</v>
      </c>
      <c r="BK90" s="162">
        <f>BK91</f>
        <v>0</v>
      </c>
    </row>
    <row r="91" spans="1:65" s="12" customFormat="1" ht="25.9" customHeight="1">
      <c r="B91" s="163"/>
      <c r="C91" s="164"/>
      <c r="D91" s="165" t="s">
        <v>74</v>
      </c>
      <c r="E91" s="166" t="s">
        <v>113</v>
      </c>
      <c r="F91" s="166" t="s">
        <v>1372</v>
      </c>
      <c r="G91" s="164"/>
      <c r="H91" s="164"/>
      <c r="I91" s="167"/>
      <c r="J91" s="168">
        <f>BK91</f>
        <v>0</v>
      </c>
      <c r="K91" s="164"/>
      <c r="L91" s="169"/>
      <c r="M91" s="170"/>
      <c r="N91" s="171"/>
      <c r="O91" s="171"/>
      <c r="P91" s="172">
        <f>P92+P95+P98+P109</f>
        <v>0</v>
      </c>
      <c r="Q91" s="171"/>
      <c r="R91" s="172">
        <f>R92+R95+R98+R109</f>
        <v>0</v>
      </c>
      <c r="S91" s="171"/>
      <c r="T91" s="173">
        <f>T92+T95+T98+T109</f>
        <v>0</v>
      </c>
      <c r="AR91" s="174" t="s">
        <v>83</v>
      </c>
      <c r="AT91" s="175" t="s">
        <v>74</v>
      </c>
      <c r="AU91" s="175" t="s">
        <v>75</v>
      </c>
      <c r="AY91" s="174" t="s">
        <v>174</v>
      </c>
      <c r="BK91" s="176">
        <f>BK92+BK95+BK98+BK109</f>
        <v>0</v>
      </c>
    </row>
    <row r="92" spans="1:65" s="12" customFormat="1" ht="22.9" customHeight="1">
      <c r="B92" s="163"/>
      <c r="C92" s="164"/>
      <c r="D92" s="165" t="s">
        <v>74</v>
      </c>
      <c r="E92" s="177" t="s">
        <v>1373</v>
      </c>
      <c r="F92" s="177" t="s">
        <v>1373</v>
      </c>
      <c r="G92" s="164"/>
      <c r="H92" s="164"/>
      <c r="I92" s="167"/>
      <c r="J92" s="178">
        <f>BK92</f>
        <v>0</v>
      </c>
      <c r="K92" s="164"/>
      <c r="L92" s="169"/>
      <c r="M92" s="170"/>
      <c r="N92" s="171"/>
      <c r="O92" s="171"/>
      <c r="P92" s="172">
        <f>SUM(P93:P94)</f>
        <v>0</v>
      </c>
      <c r="Q92" s="171"/>
      <c r="R92" s="172">
        <f>SUM(R93:R94)</f>
        <v>0</v>
      </c>
      <c r="S92" s="171"/>
      <c r="T92" s="173">
        <f>SUM(T93:T94)</f>
        <v>0</v>
      </c>
      <c r="AR92" s="174" t="s">
        <v>83</v>
      </c>
      <c r="AT92" s="175" t="s">
        <v>74</v>
      </c>
      <c r="AU92" s="175" t="s">
        <v>83</v>
      </c>
      <c r="AY92" s="174" t="s">
        <v>174</v>
      </c>
      <c r="BK92" s="176">
        <f>SUM(BK93:BK94)</f>
        <v>0</v>
      </c>
    </row>
    <row r="93" spans="1:65" s="2" customFormat="1" ht="16.5" customHeight="1">
      <c r="A93" s="35"/>
      <c r="B93" s="36"/>
      <c r="C93" s="179" t="s">
        <v>75</v>
      </c>
      <c r="D93" s="179" t="s">
        <v>177</v>
      </c>
      <c r="E93" s="180" t="s">
        <v>1374</v>
      </c>
      <c r="F93" s="181" t="s">
        <v>1375</v>
      </c>
      <c r="G93" s="182" t="s">
        <v>1236</v>
      </c>
      <c r="H93" s="183">
        <v>12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85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85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1375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85</v>
      </c>
    </row>
    <row r="95" spans="1:65" s="12" customFormat="1" ht="22.9" customHeight="1">
      <c r="B95" s="163"/>
      <c r="C95" s="164"/>
      <c r="D95" s="165" t="s">
        <v>74</v>
      </c>
      <c r="E95" s="177" t="s">
        <v>1376</v>
      </c>
      <c r="F95" s="177" t="s">
        <v>1376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SUM(P96:P97)</f>
        <v>0</v>
      </c>
      <c r="Q95" s="171"/>
      <c r="R95" s="172">
        <f>SUM(R96:R97)</f>
        <v>0</v>
      </c>
      <c r="S95" s="171"/>
      <c r="T95" s="173">
        <f>SUM(T96:T97)</f>
        <v>0</v>
      </c>
      <c r="AR95" s="174" t="s">
        <v>83</v>
      </c>
      <c r="AT95" s="175" t="s">
        <v>74</v>
      </c>
      <c r="AU95" s="175" t="s">
        <v>83</v>
      </c>
      <c r="AY95" s="174" t="s">
        <v>174</v>
      </c>
      <c r="BK95" s="176">
        <f>SUM(BK96:BK97)</f>
        <v>0</v>
      </c>
    </row>
    <row r="96" spans="1:65" s="2" customFormat="1" ht="16.5" customHeight="1">
      <c r="A96" s="35"/>
      <c r="B96" s="36"/>
      <c r="C96" s="179" t="s">
        <v>75</v>
      </c>
      <c r="D96" s="179" t="s">
        <v>177</v>
      </c>
      <c r="E96" s="180" t="s">
        <v>1377</v>
      </c>
      <c r="F96" s="181" t="s">
        <v>1378</v>
      </c>
      <c r="G96" s="182" t="s">
        <v>230</v>
      </c>
      <c r="H96" s="183">
        <v>80</v>
      </c>
      <c r="I96" s="184"/>
      <c r="J96" s="185">
        <f>ROUND(I96*H96,2)</f>
        <v>0</v>
      </c>
      <c r="K96" s="181" t="s">
        <v>19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182</v>
      </c>
      <c r="AT96" s="190" t="s">
        <v>177</v>
      </c>
      <c r="AU96" s="190" t="s">
        <v>85</v>
      </c>
      <c r="AY96" s="18" t="s">
        <v>174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83</v>
      </c>
      <c r="BK96" s="191">
        <f>ROUND(I96*H96,2)</f>
        <v>0</v>
      </c>
      <c r="BL96" s="18" t="s">
        <v>182</v>
      </c>
      <c r="BM96" s="190" t="s">
        <v>182</v>
      </c>
    </row>
    <row r="97" spans="1:65" s="2" customFormat="1" ht="11.25">
      <c r="A97" s="35"/>
      <c r="B97" s="36"/>
      <c r="C97" s="37"/>
      <c r="D97" s="192" t="s">
        <v>184</v>
      </c>
      <c r="E97" s="37"/>
      <c r="F97" s="193" t="s">
        <v>1378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184</v>
      </c>
      <c r="AU97" s="18" t="s">
        <v>85</v>
      </c>
    </row>
    <row r="98" spans="1:65" s="12" customFormat="1" ht="22.9" customHeight="1">
      <c r="B98" s="163"/>
      <c r="C98" s="164"/>
      <c r="D98" s="165" t="s">
        <v>74</v>
      </c>
      <c r="E98" s="177" t="s">
        <v>1305</v>
      </c>
      <c r="F98" s="177" t="s">
        <v>1305</v>
      </c>
      <c r="G98" s="164"/>
      <c r="H98" s="164"/>
      <c r="I98" s="167"/>
      <c r="J98" s="178">
        <f>BK98</f>
        <v>0</v>
      </c>
      <c r="K98" s="164"/>
      <c r="L98" s="169"/>
      <c r="M98" s="170"/>
      <c r="N98" s="171"/>
      <c r="O98" s="171"/>
      <c r="P98" s="172">
        <f>SUM(P99:P108)</f>
        <v>0</v>
      </c>
      <c r="Q98" s="171"/>
      <c r="R98" s="172">
        <f>SUM(R99:R108)</f>
        <v>0</v>
      </c>
      <c r="S98" s="171"/>
      <c r="T98" s="173">
        <f>SUM(T99:T108)</f>
        <v>0</v>
      </c>
      <c r="AR98" s="174" t="s">
        <v>83</v>
      </c>
      <c r="AT98" s="175" t="s">
        <v>74</v>
      </c>
      <c r="AU98" s="175" t="s">
        <v>83</v>
      </c>
      <c r="AY98" s="174" t="s">
        <v>174</v>
      </c>
      <c r="BK98" s="176">
        <f>SUM(BK99:BK108)</f>
        <v>0</v>
      </c>
    </row>
    <row r="99" spans="1:65" s="2" customFormat="1" ht="16.5" customHeight="1">
      <c r="A99" s="35"/>
      <c r="B99" s="36"/>
      <c r="C99" s="179" t="s">
        <v>75</v>
      </c>
      <c r="D99" s="179" t="s">
        <v>177</v>
      </c>
      <c r="E99" s="180" t="s">
        <v>1379</v>
      </c>
      <c r="F99" s="181" t="s">
        <v>1380</v>
      </c>
      <c r="G99" s="182" t="s">
        <v>1236</v>
      </c>
      <c r="H99" s="183">
        <v>1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206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1380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16.5" customHeight="1">
      <c r="A101" s="35"/>
      <c r="B101" s="36"/>
      <c r="C101" s="179" t="s">
        <v>75</v>
      </c>
      <c r="D101" s="179" t="s">
        <v>177</v>
      </c>
      <c r="E101" s="180" t="s">
        <v>1363</v>
      </c>
      <c r="F101" s="181" t="s">
        <v>1333</v>
      </c>
      <c r="G101" s="182" t="s">
        <v>1236</v>
      </c>
      <c r="H101" s="183">
        <v>1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234</v>
      </c>
    </row>
    <row r="102" spans="1:65" s="2" customFormat="1" ht="11.25">
      <c r="A102" s="35"/>
      <c r="B102" s="36"/>
      <c r="C102" s="37"/>
      <c r="D102" s="192" t="s">
        <v>184</v>
      </c>
      <c r="E102" s="37"/>
      <c r="F102" s="193" t="s">
        <v>1307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6.5" customHeight="1">
      <c r="A103" s="35"/>
      <c r="B103" s="36"/>
      <c r="C103" s="179" t="s">
        <v>75</v>
      </c>
      <c r="D103" s="179" t="s">
        <v>177</v>
      </c>
      <c r="E103" s="180" t="s">
        <v>1381</v>
      </c>
      <c r="F103" s="181" t="s">
        <v>1382</v>
      </c>
      <c r="G103" s="182" t="s">
        <v>1236</v>
      </c>
      <c r="H103" s="183">
        <v>1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245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1382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1308</v>
      </c>
      <c r="F105" s="181" t="s">
        <v>1309</v>
      </c>
      <c r="G105" s="182" t="s">
        <v>1236</v>
      </c>
      <c r="H105" s="183">
        <v>1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8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1309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1383</v>
      </c>
      <c r="F107" s="181" t="s">
        <v>1313</v>
      </c>
      <c r="G107" s="182" t="s">
        <v>493</v>
      </c>
      <c r="H107" s="183">
        <v>1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273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1313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12" customFormat="1" ht="22.9" customHeight="1">
      <c r="B109" s="163"/>
      <c r="C109" s="164"/>
      <c r="D109" s="165" t="s">
        <v>74</v>
      </c>
      <c r="E109" s="177" t="s">
        <v>134</v>
      </c>
      <c r="F109" s="177" t="s">
        <v>134</v>
      </c>
      <c r="G109" s="164"/>
      <c r="H109" s="164"/>
      <c r="I109" s="167"/>
      <c r="J109" s="178">
        <f>BK109</f>
        <v>0</v>
      </c>
      <c r="K109" s="164"/>
      <c r="L109" s="169"/>
      <c r="M109" s="170"/>
      <c r="N109" s="171"/>
      <c r="O109" s="171"/>
      <c r="P109" s="172">
        <f>SUM(P110:P115)</f>
        <v>0</v>
      </c>
      <c r="Q109" s="171"/>
      <c r="R109" s="172">
        <f>SUM(R110:R115)</f>
        <v>0</v>
      </c>
      <c r="S109" s="171"/>
      <c r="T109" s="173">
        <f>SUM(T110:T115)</f>
        <v>0</v>
      </c>
      <c r="AR109" s="174" t="s">
        <v>214</v>
      </c>
      <c r="AT109" s="175" t="s">
        <v>74</v>
      </c>
      <c r="AU109" s="175" t="s">
        <v>83</v>
      </c>
      <c r="AY109" s="174" t="s">
        <v>174</v>
      </c>
      <c r="BK109" s="176">
        <f>SUM(BK110:BK115)</f>
        <v>0</v>
      </c>
    </row>
    <row r="110" spans="1:65" s="2" customFormat="1" ht="16.5" customHeight="1">
      <c r="A110" s="35"/>
      <c r="B110" s="36"/>
      <c r="C110" s="179" t="s">
        <v>75</v>
      </c>
      <c r="D110" s="179" t="s">
        <v>177</v>
      </c>
      <c r="E110" s="180" t="s">
        <v>1384</v>
      </c>
      <c r="F110" s="181" t="s">
        <v>1315</v>
      </c>
      <c r="G110" s="182" t="s">
        <v>1236</v>
      </c>
      <c r="H110" s="183">
        <v>1</v>
      </c>
      <c r="I110" s="184"/>
      <c r="J110" s="185">
        <f>ROUND(I110*H110,2)</f>
        <v>0</v>
      </c>
      <c r="K110" s="181" t="s">
        <v>19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182</v>
      </c>
      <c r="AT110" s="190" t="s">
        <v>177</v>
      </c>
      <c r="AU110" s="190" t="s">
        <v>85</v>
      </c>
      <c r="AY110" s="18" t="s">
        <v>174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83</v>
      </c>
      <c r="BK110" s="191">
        <f>ROUND(I110*H110,2)</f>
        <v>0</v>
      </c>
      <c r="BL110" s="18" t="s">
        <v>182</v>
      </c>
      <c r="BM110" s="190" t="s">
        <v>286</v>
      </c>
    </row>
    <row r="111" spans="1:65" s="2" customFormat="1" ht="11.25">
      <c r="A111" s="35"/>
      <c r="B111" s="36"/>
      <c r="C111" s="37"/>
      <c r="D111" s="192" t="s">
        <v>184</v>
      </c>
      <c r="E111" s="37"/>
      <c r="F111" s="193" t="s">
        <v>1315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184</v>
      </c>
      <c r="AU111" s="18" t="s">
        <v>85</v>
      </c>
    </row>
    <row r="112" spans="1:65" s="2" customFormat="1" ht="16.5" customHeight="1">
      <c r="A112" s="35"/>
      <c r="B112" s="36"/>
      <c r="C112" s="179" t="s">
        <v>75</v>
      </c>
      <c r="D112" s="179" t="s">
        <v>177</v>
      </c>
      <c r="E112" s="180" t="s">
        <v>1385</v>
      </c>
      <c r="F112" s="181" t="s">
        <v>1317</v>
      </c>
      <c r="G112" s="182" t="s">
        <v>493</v>
      </c>
      <c r="H112" s="183">
        <v>1</v>
      </c>
      <c r="I112" s="184"/>
      <c r="J112" s="185">
        <f>ROUND(I112*H112,2)</f>
        <v>0</v>
      </c>
      <c r="K112" s="181" t="s">
        <v>19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182</v>
      </c>
      <c r="AT112" s="190" t="s">
        <v>177</v>
      </c>
      <c r="AU112" s="190" t="s">
        <v>85</v>
      </c>
      <c r="AY112" s="18" t="s">
        <v>174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83</v>
      </c>
      <c r="BK112" s="191">
        <f>ROUND(I112*H112,2)</f>
        <v>0</v>
      </c>
      <c r="BL112" s="18" t="s">
        <v>182</v>
      </c>
      <c r="BM112" s="190" t="s">
        <v>300</v>
      </c>
    </row>
    <row r="113" spans="1:65" s="2" customFormat="1" ht="11.25">
      <c r="A113" s="35"/>
      <c r="B113" s="36"/>
      <c r="C113" s="37"/>
      <c r="D113" s="192" t="s">
        <v>184</v>
      </c>
      <c r="E113" s="37"/>
      <c r="F113" s="193" t="s">
        <v>1317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184</v>
      </c>
      <c r="AU113" s="18" t="s">
        <v>85</v>
      </c>
    </row>
    <row r="114" spans="1:65" s="2" customFormat="1" ht="16.5" customHeight="1">
      <c r="A114" s="35"/>
      <c r="B114" s="36"/>
      <c r="C114" s="179" t="s">
        <v>75</v>
      </c>
      <c r="D114" s="179" t="s">
        <v>177</v>
      </c>
      <c r="E114" s="180" t="s">
        <v>1386</v>
      </c>
      <c r="F114" s="181" t="s">
        <v>1319</v>
      </c>
      <c r="G114" s="182" t="s">
        <v>493</v>
      </c>
      <c r="H114" s="183">
        <v>1</v>
      </c>
      <c r="I114" s="184"/>
      <c r="J114" s="185">
        <f>ROUND(I114*H114,2)</f>
        <v>0</v>
      </c>
      <c r="K114" s="181" t="s">
        <v>19</v>
      </c>
      <c r="L114" s="40"/>
      <c r="M114" s="186" t="s">
        <v>19</v>
      </c>
      <c r="N114" s="187" t="s">
        <v>46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182</v>
      </c>
      <c r="AT114" s="190" t="s">
        <v>177</v>
      </c>
      <c r="AU114" s="190" t="s">
        <v>85</v>
      </c>
      <c r="AY114" s="18" t="s">
        <v>174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83</v>
      </c>
      <c r="BK114" s="191">
        <f>ROUND(I114*H114,2)</f>
        <v>0</v>
      </c>
      <c r="BL114" s="18" t="s">
        <v>182</v>
      </c>
      <c r="BM114" s="190" t="s">
        <v>315</v>
      </c>
    </row>
    <row r="115" spans="1:65" s="2" customFormat="1" ht="11.25">
      <c r="A115" s="35"/>
      <c r="B115" s="36"/>
      <c r="C115" s="37"/>
      <c r="D115" s="192" t="s">
        <v>184</v>
      </c>
      <c r="E115" s="37"/>
      <c r="F115" s="193" t="s">
        <v>1319</v>
      </c>
      <c r="G115" s="37"/>
      <c r="H115" s="37"/>
      <c r="I115" s="194"/>
      <c r="J115" s="37"/>
      <c r="K115" s="37"/>
      <c r="L115" s="40"/>
      <c r="M115" s="238"/>
      <c r="N115" s="239"/>
      <c r="O115" s="240"/>
      <c r="P115" s="240"/>
      <c r="Q115" s="240"/>
      <c r="R115" s="240"/>
      <c r="S115" s="240"/>
      <c r="T115" s="241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184</v>
      </c>
      <c r="AU115" s="18" t="s">
        <v>85</v>
      </c>
    </row>
    <row r="116" spans="1:65" s="2" customFormat="1" ht="6.95" customHeight="1">
      <c r="A116" s="35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0"/>
      <c r="M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</sheetData>
  <sheetProtection algorithmName="SHA-512" hashValue="KOn0j+hDMp3AcGTpYZvp8WT71guXWSLeD60ksVIulV04x1Gh784F0J79myoUxEfNEJJa8SbdUbM85fqK6x7PqA==" saltValue="bilKnHeuoskQZrXXyFrPJ/sMOEz1fN06Pmj0NdZNcC1JhzvEbtSN+9pL41fwvVOHn66tkZdrh6oOAbgfEnDI5Q==" spinCount="100000" sheet="1" objects="1" scenarios="1" formatColumns="0" formatRows="0" autoFilter="0"/>
  <autoFilter ref="C89:K115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1387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ROUND(J90,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ROUND((SUM(BE90:BE125)),  2)</f>
        <v>0</v>
      </c>
      <c r="G35" s="35"/>
      <c r="H35" s="35"/>
      <c r="I35" s="125">
        <v>0.21</v>
      </c>
      <c r="J35" s="124">
        <f>ROUND(((SUM(BE90:BE125))*I35),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ROUND((SUM(BF90:BF125)),  2)</f>
        <v>0</v>
      </c>
      <c r="G36" s="35"/>
      <c r="H36" s="35"/>
      <c r="I36" s="125">
        <v>0.12</v>
      </c>
      <c r="J36" s="124">
        <f>ROUND(((SUM(BF90:BF125))*I36),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ROUND((SUM(BG90:BG125)),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ROUND((SUM(BH90:BH125)),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ROUND((SUM(BI90:BI125)),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04.5 - EPS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J90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1388</v>
      </c>
      <c r="E64" s="144"/>
      <c r="F64" s="144"/>
      <c r="G64" s="144"/>
      <c r="H64" s="144"/>
      <c r="I64" s="144"/>
      <c r="J64" s="145">
        <f>J91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1370</v>
      </c>
      <c r="E65" s="149"/>
      <c r="F65" s="149"/>
      <c r="G65" s="149"/>
      <c r="H65" s="149"/>
      <c r="I65" s="149"/>
      <c r="J65" s="150">
        <f>J92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1342</v>
      </c>
      <c r="E66" s="149"/>
      <c r="F66" s="149"/>
      <c r="G66" s="149"/>
      <c r="H66" s="149"/>
      <c r="I66" s="149"/>
      <c r="J66" s="150">
        <f>J99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1323</v>
      </c>
      <c r="E67" s="149"/>
      <c r="F67" s="149"/>
      <c r="G67" s="149"/>
      <c r="H67" s="149"/>
      <c r="I67" s="149"/>
      <c r="J67" s="150">
        <f>J104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1247</v>
      </c>
      <c r="E68" s="149"/>
      <c r="F68" s="149"/>
      <c r="G68" s="149"/>
      <c r="H68" s="149"/>
      <c r="I68" s="149"/>
      <c r="J68" s="150">
        <f>J119</f>
        <v>0</v>
      </c>
      <c r="K68" s="98"/>
      <c r="L68" s="151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159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80" t="str">
        <f>E7</f>
        <v>Expektace_04_25</v>
      </c>
      <c r="F78" s="381"/>
      <c r="G78" s="381"/>
      <c r="H78" s="381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1" customFormat="1" ht="12" customHeight="1">
      <c r="B79" s="22"/>
      <c r="C79" s="30" t="s">
        <v>137</v>
      </c>
      <c r="D79" s="23"/>
      <c r="E79" s="23"/>
      <c r="F79" s="23"/>
      <c r="G79" s="23"/>
      <c r="H79" s="23"/>
      <c r="I79" s="23"/>
      <c r="J79" s="23"/>
      <c r="K79" s="23"/>
      <c r="L79" s="21"/>
    </row>
    <row r="80" spans="1:31" s="2" customFormat="1" ht="16.5" customHeight="1">
      <c r="A80" s="35"/>
      <c r="B80" s="36"/>
      <c r="C80" s="37"/>
      <c r="D80" s="37"/>
      <c r="E80" s="380" t="s">
        <v>1242</v>
      </c>
      <c r="F80" s="382"/>
      <c r="G80" s="382"/>
      <c r="H80" s="382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1131</v>
      </c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6.5" customHeight="1">
      <c r="A82" s="35"/>
      <c r="B82" s="36"/>
      <c r="C82" s="37"/>
      <c r="D82" s="37"/>
      <c r="E82" s="334" t="str">
        <f>E11</f>
        <v>04.5 - EPS</v>
      </c>
      <c r="F82" s="382"/>
      <c r="G82" s="382"/>
      <c r="H82" s="382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21</v>
      </c>
      <c r="D84" s="37"/>
      <c r="E84" s="37"/>
      <c r="F84" s="28" t="str">
        <f>F14</f>
        <v>parc.č. 650/40, 650/39, 650/38</v>
      </c>
      <c r="G84" s="37"/>
      <c r="H84" s="37"/>
      <c r="I84" s="30" t="s">
        <v>23</v>
      </c>
      <c r="J84" s="60" t="str">
        <f>IF(J14="","",J14)</f>
        <v>18. 6. 2024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25</v>
      </c>
      <c r="D86" s="37"/>
      <c r="E86" s="37"/>
      <c r="F86" s="28" t="str">
        <f>E17</f>
        <v>Nemocnice ve Frýdku-Místku, p.o.</v>
      </c>
      <c r="G86" s="37"/>
      <c r="H86" s="37"/>
      <c r="I86" s="30" t="s">
        <v>32</v>
      </c>
      <c r="J86" s="33" t="str">
        <f>E23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30</v>
      </c>
      <c r="D87" s="37"/>
      <c r="E87" s="37"/>
      <c r="F87" s="28" t="str">
        <f>IF(E20="","",E20)</f>
        <v>Vyplň údaj</v>
      </c>
      <c r="G87" s="37"/>
      <c r="H87" s="37"/>
      <c r="I87" s="30" t="s">
        <v>35</v>
      </c>
      <c r="J87" s="33" t="str">
        <f>E26</f>
        <v>Amun Pro s.r.o.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0.3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11" customFormat="1" ht="29.25" customHeight="1">
      <c r="A89" s="152"/>
      <c r="B89" s="153"/>
      <c r="C89" s="154" t="s">
        <v>160</v>
      </c>
      <c r="D89" s="155" t="s">
        <v>60</v>
      </c>
      <c r="E89" s="155" t="s">
        <v>56</v>
      </c>
      <c r="F89" s="155" t="s">
        <v>57</v>
      </c>
      <c r="G89" s="155" t="s">
        <v>161</v>
      </c>
      <c r="H89" s="155" t="s">
        <v>162</v>
      </c>
      <c r="I89" s="155" t="s">
        <v>163</v>
      </c>
      <c r="J89" s="155" t="s">
        <v>141</v>
      </c>
      <c r="K89" s="156" t="s">
        <v>164</v>
      </c>
      <c r="L89" s="157"/>
      <c r="M89" s="69" t="s">
        <v>19</v>
      </c>
      <c r="N89" s="70" t="s">
        <v>45</v>
      </c>
      <c r="O89" s="70" t="s">
        <v>165</v>
      </c>
      <c r="P89" s="70" t="s">
        <v>166</v>
      </c>
      <c r="Q89" s="70" t="s">
        <v>167</v>
      </c>
      <c r="R89" s="70" t="s">
        <v>168</v>
      </c>
      <c r="S89" s="70" t="s">
        <v>169</v>
      </c>
      <c r="T89" s="71" t="s">
        <v>170</v>
      </c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</row>
    <row r="90" spans="1:65" s="2" customFormat="1" ht="22.9" customHeight="1">
      <c r="A90" s="35"/>
      <c r="B90" s="36"/>
      <c r="C90" s="76" t="s">
        <v>171</v>
      </c>
      <c r="D90" s="37"/>
      <c r="E90" s="37"/>
      <c r="F90" s="37"/>
      <c r="G90" s="37"/>
      <c r="H90" s="37"/>
      <c r="I90" s="37"/>
      <c r="J90" s="158">
        <f>BK90</f>
        <v>0</v>
      </c>
      <c r="K90" s="37"/>
      <c r="L90" s="40"/>
      <c r="M90" s="72"/>
      <c r="N90" s="159"/>
      <c r="O90" s="73"/>
      <c r="P90" s="160">
        <f>P91</f>
        <v>0</v>
      </c>
      <c r="Q90" s="73"/>
      <c r="R90" s="160">
        <f>R91</f>
        <v>0</v>
      </c>
      <c r="S90" s="73"/>
      <c r="T90" s="161">
        <f>T91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74</v>
      </c>
      <c r="AU90" s="18" t="s">
        <v>142</v>
      </c>
      <c r="BK90" s="162">
        <f>BK91</f>
        <v>0</v>
      </c>
    </row>
    <row r="91" spans="1:65" s="12" customFormat="1" ht="25.9" customHeight="1">
      <c r="B91" s="163"/>
      <c r="C91" s="164"/>
      <c r="D91" s="165" t="s">
        <v>74</v>
      </c>
      <c r="E91" s="166" t="s">
        <v>116</v>
      </c>
      <c r="F91" s="166" t="s">
        <v>1389</v>
      </c>
      <c r="G91" s="164"/>
      <c r="H91" s="164"/>
      <c r="I91" s="167"/>
      <c r="J91" s="168">
        <f>BK91</f>
        <v>0</v>
      </c>
      <c r="K91" s="164"/>
      <c r="L91" s="169"/>
      <c r="M91" s="170"/>
      <c r="N91" s="171"/>
      <c r="O91" s="171"/>
      <c r="P91" s="172">
        <f>P92+P99+P104+P119</f>
        <v>0</v>
      </c>
      <c r="Q91" s="171"/>
      <c r="R91" s="172">
        <f>R92+R99+R104+R119</f>
        <v>0</v>
      </c>
      <c r="S91" s="171"/>
      <c r="T91" s="173">
        <f>T92+T99+T104+T119</f>
        <v>0</v>
      </c>
      <c r="AR91" s="174" t="s">
        <v>83</v>
      </c>
      <c r="AT91" s="175" t="s">
        <v>74</v>
      </c>
      <c r="AU91" s="175" t="s">
        <v>75</v>
      </c>
      <c r="AY91" s="174" t="s">
        <v>174</v>
      </c>
      <c r="BK91" s="176">
        <f>BK92+BK99+BK104+BK119</f>
        <v>0</v>
      </c>
    </row>
    <row r="92" spans="1:65" s="12" customFormat="1" ht="22.9" customHeight="1">
      <c r="B92" s="163"/>
      <c r="C92" s="164"/>
      <c r="D92" s="165" t="s">
        <v>74</v>
      </c>
      <c r="E92" s="177" t="s">
        <v>1373</v>
      </c>
      <c r="F92" s="177" t="s">
        <v>1373</v>
      </c>
      <c r="G92" s="164"/>
      <c r="H92" s="164"/>
      <c r="I92" s="167"/>
      <c r="J92" s="178">
        <f>BK92</f>
        <v>0</v>
      </c>
      <c r="K92" s="164"/>
      <c r="L92" s="169"/>
      <c r="M92" s="170"/>
      <c r="N92" s="171"/>
      <c r="O92" s="171"/>
      <c r="P92" s="172">
        <f>SUM(P93:P98)</f>
        <v>0</v>
      </c>
      <c r="Q92" s="171"/>
      <c r="R92" s="172">
        <f>SUM(R93:R98)</f>
        <v>0</v>
      </c>
      <c r="S92" s="171"/>
      <c r="T92" s="173">
        <f>SUM(T93:T98)</f>
        <v>0</v>
      </c>
      <c r="AR92" s="174" t="s">
        <v>83</v>
      </c>
      <c r="AT92" s="175" t="s">
        <v>74</v>
      </c>
      <c r="AU92" s="175" t="s">
        <v>83</v>
      </c>
      <c r="AY92" s="174" t="s">
        <v>174</v>
      </c>
      <c r="BK92" s="176">
        <f>SUM(BK93:BK98)</f>
        <v>0</v>
      </c>
    </row>
    <row r="93" spans="1:65" s="2" customFormat="1" ht="16.5" customHeight="1">
      <c r="A93" s="35"/>
      <c r="B93" s="36"/>
      <c r="C93" s="179" t="s">
        <v>75</v>
      </c>
      <c r="D93" s="179" t="s">
        <v>177</v>
      </c>
      <c r="E93" s="180" t="s">
        <v>1390</v>
      </c>
      <c r="F93" s="181" t="s">
        <v>1391</v>
      </c>
      <c r="G93" s="182" t="s">
        <v>1236</v>
      </c>
      <c r="H93" s="183">
        <v>1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85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85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1391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85</v>
      </c>
    </row>
    <row r="95" spans="1:65" s="2" customFormat="1" ht="16.5" customHeight="1">
      <c r="A95" s="35"/>
      <c r="B95" s="36"/>
      <c r="C95" s="179" t="s">
        <v>75</v>
      </c>
      <c r="D95" s="179" t="s">
        <v>177</v>
      </c>
      <c r="E95" s="180" t="s">
        <v>1392</v>
      </c>
      <c r="F95" s="181" t="s">
        <v>1393</v>
      </c>
      <c r="G95" s="182" t="s">
        <v>1236</v>
      </c>
      <c r="H95" s="183">
        <v>1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182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1393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6.5" customHeight="1">
      <c r="A97" s="35"/>
      <c r="B97" s="36"/>
      <c r="C97" s="179" t="s">
        <v>75</v>
      </c>
      <c r="D97" s="179" t="s">
        <v>177</v>
      </c>
      <c r="E97" s="180" t="s">
        <v>1394</v>
      </c>
      <c r="F97" s="181" t="s">
        <v>1395</v>
      </c>
      <c r="G97" s="182" t="s">
        <v>1236</v>
      </c>
      <c r="H97" s="183">
        <v>14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206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1395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12" customFormat="1" ht="22.9" customHeight="1">
      <c r="B99" s="163"/>
      <c r="C99" s="164"/>
      <c r="D99" s="165" t="s">
        <v>74</v>
      </c>
      <c r="E99" s="177" t="s">
        <v>1356</v>
      </c>
      <c r="F99" s="177" t="s">
        <v>1356</v>
      </c>
      <c r="G99" s="164"/>
      <c r="H99" s="164"/>
      <c r="I99" s="167"/>
      <c r="J99" s="178">
        <f>BK99</f>
        <v>0</v>
      </c>
      <c r="K99" s="164"/>
      <c r="L99" s="169"/>
      <c r="M99" s="170"/>
      <c r="N99" s="171"/>
      <c r="O99" s="171"/>
      <c r="P99" s="172">
        <f>SUM(P100:P103)</f>
        <v>0</v>
      </c>
      <c r="Q99" s="171"/>
      <c r="R99" s="172">
        <f>SUM(R100:R103)</f>
        <v>0</v>
      </c>
      <c r="S99" s="171"/>
      <c r="T99" s="173">
        <f>SUM(T100:T103)</f>
        <v>0</v>
      </c>
      <c r="AR99" s="174" t="s">
        <v>83</v>
      </c>
      <c r="AT99" s="175" t="s">
        <v>74</v>
      </c>
      <c r="AU99" s="175" t="s">
        <v>83</v>
      </c>
      <c r="AY99" s="174" t="s">
        <v>174</v>
      </c>
      <c r="BK99" s="176">
        <f>SUM(BK100:BK103)</f>
        <v>0</v>
      </c>
    </row>
    <row r="100" spans="1:65" s="2" customFormat="1" ht="16.5" customHeight="1">
      <c r="A100" s="35"/>
      <c r="B100" s="36"/>
      <c r="C100" s="179" t="s">
        <v>75</v>
      </c>
      <c r="D100" s="179" t="s">
        <v>177</v>
      </c>
      <c r="E100" s="180" t="s">
        <v>1396</v>
      </c>
      <c r="F100" s="181" t="s">
        <v>1397</v>
      </c>
      <c r="G100" s="182" t="s">
        <v>230</v>
      </c>
      <c r="H100" s="183">
        <v>140</v>
      </c>
      <c r="I100" s="184"/>
      <c r="J100" s="185">
        <f>ROUND(I100*H100,2)</f>
        <v>0</v>
      </c>
      <c r="K100" s="181" t="s">
        <v>19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182</v>
      </c>
      <c r="AT100" s="190" t="s">
        <v>177</v>
      </c>
      <c r="AU100" s="190" t="s">
        <v>85</v>
      </c>
      <c r="AY100" s="18" t="s">
        <v>174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83</v>
      </c>
      <c r="BK100" s="191">
        <f>ROUND(I100*H100,2)</f>
        <v>0</v>
      </c>
      <c r="BL100" s="18" t="s">
        <v>182</v>
      </c>
      <c r="BM100" s="190" t="s">
        <v>234</v>
      </c>
    </row>
    <row r="101" spans="1:65" s="2" customFormat="1" ht="11.25">
      <c r="A101" s="35"/>
      <c r="B101" s="36"/>
      <c r="C101" s="37"/>
      <c r="D101" s="192" t="s">
        <v>184</v>
      </c>
      <c r="E101" s="37"/>
      <c r="F101" s="193" t="s">
        <v>1397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184</v>
      </c>
      <c r="AU101" s="18" t="s">
        <v>85</v>
      </c>
    </row>
    <row r="102" spans="1:65" s="2" customFormat="1" ht="16.5" customHeight="1">
      <c r="A102" s="35"/>
      <c r="B102" s="36"/>
      <c r="C102" s="179" t="s">
        <v>75</v>
      </c>
      <c r="D102" s="179" t="s">
        <v>177</v>
      </c>
      <c r="E102" s="180" t="s">
        <v>1398</v>
      </c>
      <c r="F102" s="181" t="s">
        <v>1399</v>
      </c>
      <c r="G102" s="182" t="s">
        <v>230</v>
      </c>
      <c r="H102" s="183">
        <v>150</v>
      </c>
      <c r="I102" s="184"/>
      <c r="J102" s="185">
        <f>ROUND(I102*H102,2)</f>
        <v>0</v>
      </c>
      <c r="K102" s="181" t="s">
        <v>19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182</v>
      </c>
      <c r="AT102" s="190" t="s">
        <v>177</v>
      </c>
      <c r="AU102" s="190" t="s">
        <v>85</v>
      </c>
      <c r="AY102" s="18" t="s">
        <v>174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83</v>
      </c>
      <c r="BK102" s="191">
        <f>ROUND(I102*H102,2)</f>
        <v>0</v>
      </c>
      <c r="BL102" s="18" t="s">
        <v>182</v>
      </c>
      <c r="BM102" s="190" t="s">
        <v>245</v>
      </c>
    </row>
    <row r="103" spans="1:65" s="2" customFormat="1" ht="11.25">
      <c r="A103" s="35"/>
      <c r="B103" s="36"/>
      <c r="C103" s="37"/>
      <c r="D103" s="192" t="s">
        <v>184</v>
      </c>
      <c r="E103" s="37"/>
      <c r="F103" s="193" t="s">
        <v>1399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184</v>
      </c>
      <c r="AU103" s="18" t="s">
        <v>85</v>
      </c>
    </row>
    <row r="104" spans="1:65" s="12" customFormat="1" ht="22.9" customHeight="1">
      <c r="B104" s="163"/>
      <c r="C104" s="164"/>
      <c r="D104" s="165" t="s">
        <v>74</v>
      </c>
      <c r="E104" s="177" t="s">
        <v>1329</v>
      </c>
      <c r="F104" s="177" t="s">
        <v>1329</v>
      </c>
      <c r="G104" s="164"/>
      <c r="H104" s="164"/>
      <c r="I104" s="167"/>
      <c r="J104" s="178">
        <f>BK104</f>
        <v>0</v>
      </c>
      <c r="K104" s="164"/>
      <c r="L104" s="169"/>
      <c r="M104" s="170"/>
      <c r="N104" s="171"/>
      <c r="O104" s="171"/>
      <c r="P104" s="172">
        <f>SUM(P105:P118)</f>
        <v>0</v>
      </c>
      <c r="Q104" s="171"/>
      <c r="R104" s="172">
        <f>SUM(R105:R118)</f>
        <v>0</v>
      </c>
      <c r="S104" s="171"/>
      <c r="T104" s="173">
        <f>SUM(T105:T118)</f>
        <v>0</v>
      </c>
      <c r="AR104" s="174" t="s">
        <v>83</v>
      </c>
      <c r="AT104" s="175" t="s">
        <v>74</v>
      </c>
      <c r="AU104" s="175" t="s">
        <v>83</v>
      </c>
      <c r="AY104" s="174" t="s">
        <v>174</v>
      </c>
      <c r="BK104" s="176">
        <f>SUM(BK105:BK118)</f>
        <v>0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1400</v>
      </c>
      <c r="F105" s="181" t="s">
        <v>1401</v>
      </c>
      <c r="G105" s="182" t="s">
        <v>1236</v>
      </c>
      <c r="H105" s="183">
        <v>1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8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1401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1402</v>
      </c>
      <c r="F107" s="181" t="s">
        <v>1403</v>
      </c>
      <c r="G107" s="182" t="s">
        <v>1236</v>
      </c>
      <c r="H107" s="183">
        <v>1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273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1403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2" customFormat="1" ht="16.5" customHeight="1">
      <c r="A109" s="35"/>
      <c r="B109" s="36"/>
      <c r="C109" s="179" t="s">
        <v>75</v>
      </c>
      <c r="D109" s="179" t="s">
        <v>177</v>
      </c>
      <c r="E109" s="180" t="s">
        <v>1363</v>
      </c>
      <c r="F109" s="181" t="s">
        <v>1333</v>
      </c>
      <c r="G109" s="182" t="s">
        <v>1236</v>
      </c>
      <c r="H109" s="183">
        <v>1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182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182</v>
      </c>
      <c r="BM109" s="190" t="s">
        <v>286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1307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16.5" customHeight="1">
      <c r="A111" s="35"/>
      <c r="B111" s="36"/>
      <c r="C111" s="179" t="s">
        <v>75</v>
      </c>
      <c r="D111" s="179" t="s">
        <v>177</v>
      </c>
      <c r="E111" s="180" t="s">
        <v>1404</v>
      </c>
      <c r="F111" s="181" t="s">
        <v>1405</v>
      </c>
      <c r="G111" s="182" t="s">
        <v>1236</v>
      </c>
      <c r="H111" s="183">
        <v>1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182</v>
      </c>
      <c r="AT111" s="190" t="s">
        <v>177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182</v>
      </c>
      <c r="BM111" s="190" t="s">
        <v>300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1405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16.5" customHeight="1">
      <c r="A113" s="35"/>
      <c r="B113" s="36"/>
      <c r="C113" s="179" t="s">
        <v>75</v>
      </c>
      <c r="D113" s="179" t="s">
        <v>177</v>
      </c>
      <c r="E113" s="180" t="s">
        <v>1334</v>
      </c>
      <c r="F113" s="181" t="s">
        <v>1309</v>
      </c>
      <c r="G113" s="182" t="s">
        <v>1236</v>
      </c>
      <c r="H113" s="183">
        <v>1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315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1309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16.5" customHeight="1">
      <c r="A115" s="35"/>
      <c r="B115" s="36"/>
      <c r="C115" s="179" t="s">
        <v>75</v>
      </c>
      <c r="D115" s="179" t="s">
        <v>177</v>
      </c>
      <c r="E115" s="180" t="s">
        <v>1406</v>
      </c>
      <c r="F115" s="181" t="s">
        <v>1311</v>
      </c>
      <c r="G115" s="182" t="s">
        <v>1236</v>
      </c>
      <c r="H115" s="183">
        <v>1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326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1311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75</v>
      </c>
      <c r="D117" s="179" t="s">
        <v>177</v>
      </c>
      <c r="E117" s="180" t="s">
        <v>1407</v>
      </c>
      <c r="F117" s="181" t="s">
        <v>1313</v>
      </c>
      <c r="G117" s="182" t="s">
        <v>19</v>
      </c>
      <c r="H117" s="183">
        <v>0.04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339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1313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12" customFormat="1" ht="22.9" customHeight="1">
      <c r="B119" s="163"/>
      <c r="C119" s="164"/>
      <c r="D119" s="165" t="s">
        <v>74</v>
      </c>
      <c r="E119" s="177" t="s">
        <v>134</v>
      </c>
      <c r="F119" s="177" t="s">
        <v>134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SUM(P120:P125)</f>
        <v>0</v>
      </c>
      <c r="Q119" s="171"/>
      <c r="R119" s="172">
        <f>SUM(R120:R125)</f>
        <v>0</v>
      </c>
      <c r="S119" s="171"/>
      <c r="T119" s="173">
        <f>SUM(T120:T125)</f>
        <v>0</v>
      </c>
      <c r="AR119" s="174" t="s">
        <v>214</v>
      </c>
      <c r="AT119" s="175" t="s">
        <v>74</v>
      </c>
      <c r="AU119" s="175" t="s">
        <v>83</v>
      </c>
      <c r="AY119" s="174" t="s">
        <v>174</v>
      </c>
      <c r="BK119" s="176">
        <f>SUM(BK120:BK125)</f>
        <v>0</v>
      </c>
    </row>
    <row r="120" spans="1:65" s="2" customFormat="1" ht="16.5" customHeight="1">
      <c r="A120" s="35"/>
      <c r="B120" s="36"/>
      <c r="C120" s="179" t="s">
        <v>75</v>
      </c>
      <c r="D120" s="179" t="s">
        <v>177</v>
      </c>
      <c r="E120" s="180" t="s">
        <v>1408</v>
      </c>
      <c r="F120" s="181" t="s">
        <v>1315</v>
      </c>
      <c r="G120" s="182" t="s">
        <v>1236</v>
      </c>
      <c r="H120" s="183">
        <v>1</v>
      </c>
      <c r="I120" s="184"/>
      <c r="J120" s="185">
        <f>ROUND(I120*H120,2)</f>
        <v>0</v>
      </c>
      <c r="K120" s="181" t="s">
        <v>19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182</v>
      </c>
      <c r="AT120" s="190" t="s">
        <v>177</v>
      </c>
      <c r="AU120" s="190" t="s">
        <v>85</v>
      </c>
      <c r="AY120" s="18" t="s">
        <v>174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83</v>
      </c>
      <c r="BK120" s="191">
        <f>ROUND(I120*H120,2)</f>
        <v>0</v>
      </c>
      <c r="BL120" s="18" t="s">
        <v>182</v>
      </c>
      <c r="BM120" s="190" t="s">
        <v>352</v>
      </c>
    </row>
    <row r="121" spans="1:65" s="2" customFormat="1" ht="11.25">
      <c r="A121" s="35"/>
      <c r="B121" s="36"/>
      <c r="C121" s="37"/>
      <c r="D121" s="192" t="s">
        <v>184</v>
      </c>
      <c r="E121" s="37"/>
      <c r="F121" s="193" t="s">
        <v>1315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184</v>
      </c>
      <c r="AU121" s="18" t="s">
        <v>85</v>
      </c>
    </row>
    <row r="122" spans="1:65" s="2" customFormat="1" ht="16.5" customHeight="1">
      <c r="A122" s="35"/>
      <c r="B122" s="36"/>
      <c r="C122" s="179" t="s">
        <v>75</v>
      </c>
      <c r="D122" s="179" t="s">
        <v>177</v>
      </c>
      <c r="E122" s="180" t="s">
        <v>1409</v>
      </c>
      <c r="F122" s="181" t="s">
        <v>1317</v>
      </c>
      <c r="G122" s="182" t="s">
        <v>19</v>
      </c>
      <c r="H122" s="183">
        <v>0.03</v>
      </c>
      <c r="I122" s="184"/>
      <c r="J122" s="185">
        <f>ROUND(I122*H122,2)</f>
        <v>0</v>
      </c>
      <c r="K122" s="181" t="s">
        <v>19</v>
      </c>
      <c r="L122" s="40"/>
      <c r="M122" s="186" t="s">
        <v>19</v>
      </c>
      <c r="N122" s="187" t="s">
        <v>46</v>
      </c>
      <c r="O122" s="65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182</v>
      </c>
      <c r="AT122" s="190" t="s">
        <v>177</v>
      </c>
      <c r="AU122" s="190" t="s">
        <v>85</v>
      </c>
      <c r="AY122" s="18" t="s">
        <v>174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83</v>
      </c>
      <c r="BK122" s="191">
        <f>ROUND(I122*H122,2)</f>
        <v>0</v>
      </c>
      <c r="BL122" s="18" t="s">
        <v>182</v>
      </c>
      <c r="BM122" s="190" t="s">
        <v>367</v>
      </c>
    </row>
    <row r="123" spans="1:65" s="2" customFormat="1" ht="11.25">
      <c r="A123" s="35"/>
      <c r="B123" s="36"/>
      <c r="C123" s="37"/>
      <c r="D123" s="192" t="s">
        <v>184</v>
      </c>
      <c r="E123" s="37"/>
      <c r="F123" s="193" t="s">
        <v>1317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184</v>
      </c>
      <c r="AU123" s="18" t="s">
        <v>85</v>
      </c>
    </row>
    <row r="124" spans="1:65" s="2" customFormat="1" ht="16.5" customHeight="1">
      <c r="A124" s="35"/>
      <c r="B124" s="36"/>
      <c r="C124" s="179" t="s">
        <v>75</v>
      </c>
      <c r="D124" s="179" t="s">
        <v>177</v>
      </c>
      <c r="E124" s="180" t="s">
        <v>1410</v>
      </c>
      <c r="F124" s="181" t="s">
        <v>1319</v>
      </c>
      <c r="G124" s="182" t="s">
        <v>19</v>
      </c>
      <c r="H124" s="183">
        <v>0.02</v>
      </c>
      <c r="I124" s="184"/>
      <c r="J124" s="185">
        <f>ROUND(I124*H124,2)</f>
        <v>0</v>
      </c>
      <c r="K124" s="181" t="s">
        <v>19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182</v>
      </c>
      <c r="AT124" s="190" t="s">
        <v>177</v>
      </c>
      <c r="AU124" s="190" t="s">
        <v>85</v>
      </c>
      <c r="AY124" s="18" t="s">
        <v>174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83</v>
      </c>
      <c r="BK124" s="191">
        <f>ROUND(I124*H124,2)</f>
        <v>0</v>
      </c>
      <c r="BL124" s="18" t="s">
        <v>182</v>
      </c>
      <c r="BM124" s="190" t="s">
        <v>380</v>
      </c>
    </row>
    <row r="125" spans="1:65" s="2" customFormat="1" ht="11.25">
      <c r="A125" s="35"/>
      <c r="B125" s="36"/>
      <c r="C125" s="37"/>
      <c r="D125" s="192" t="s">
        <v>184</v>
      </c>
      <c r="E125" s="37"/>
      <c r="F125" s="193" t="s">
        <v>1319</v>
      </c>
      <c r="G125" s="37"/>
      <c r="H125" s="37"/>
      <c r="I125" s="194"/>
      <c r="J125" s="37"/>
      <c r="K125" s="37"/>
      <c r="L125" s="40"/>
      <c r="M125" s="238"/>
      <c r="N125" s="239"/>
      <c r="O125" s="240"/>
      <c r="P125" s="240"/>
      <c r="Q125" s="240"/>
      <c r="R125" s="240"/>
      <c r="S125" s="240"/>
      <c r="T125" s="241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184</v>
      </c>
      <c r="AU125" s="18" t="s">
        <v>85</v>
      </c>
    </row>
    <row r="126" spans="1:65" s="2" customFormat="1" ht="6.95" customHeight="1">
      <c r="A126" s="35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MN+LdrKTc1sLDde10RajiK2/LDSoPzJyVS0uGaf1nkpl6hMdTK6PZR246KZ64TWcS4k7J3AhAagtTGcWc3IKgw==" saltValue="/uyTv0+lyDY1kuDazKAWpQ+oPlpTzLgusinpUvof0xxXQv1Q5DgEbjV3/Dcj4v5gBbdn6E+CDu87E3oI8yoICw==" spinCount="100000" sheet="1" objects="1" scenarios="1" formatColumns="0" formatRows="0" autoFilter="0"/>
  <autoFilter ref="C89:K125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120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1411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ROUND(J90,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ROUND((SUM(BE90:BE151)),  2)</f>
        <v>0</v>
      </c>
      <c r="G35" s="35"/>
      <c r="H35" s="35"/>
      <c r="I35" s="125">
        <v>0.21</v>
      </c>
      <c r="J35" s="124">
        <f>ROUND(((SUM(BE90:BE151))*I35),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ROUND((SUM(BF90:BF151)),  2)</f>
        <v>0</v>
      </c>
      <c r="G36" s="35"/>
      <c r="H36" s="35"/>
      <c r="I36" s="125">
        <v>0.12</v>
      </c>
      <c r="J36" s="124">
        <f>ROUND(((SUM(BF90:BF151))*I36),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ROUND((SUM(BG90:BG151)),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ROUND((SUM(BH90:BH151)),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ROUND((SUM(BI90:BI151)),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04.6 - KPS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J90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1412</v>
      </c>
      <c r="E64" s="144"/>
      <c r="F64" s="144"/>
      <c r="G64" s="144"/>
      <c r="H64" s="144"/>
      <c r="I64" s="144"/>
      <c r="J64" s="145">
        <f>J91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1341</v>
      </c>
      <c r="E65" s="149"/>
      <c r="F65" s="149"/>
      <c r="G65" s="149"/>
      <c r="H65" s="149"/>
      <c r="I65" s="149"/>
      <c r="J65" s="150">
        <f>J92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1371</v>
      </c>
      <c r="E66" s="149"/>
      <c r="F66" s="149"/>
      <c r="G66" s="149"/>
      <c r="H66" s="149"/>
      <c r="I66" s="149"/>
      <c r="J66" s="150">
        <f>J131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1323</v>
      </c>
      <c r="E67" s="149"/>
      <c r="F67" s="149"/>
      <c r="G67" s="149"/>
      <c r="H67" s="149"/>
      <c r="I67" s="149"/>
      <c r="J67" s="150">
        <f>J136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1247</v>
      </c>
      <c r="E68" s="149"/>
      <c r="F68" s="149"/>
      <c r="G68" s="149"/>
      <c r="H68" s="149"/>
      <c r="I68" s="149"/>
      <c r="J68" s="150">
        <f>J143</f>
        <v>0</v>
      </c>
      <c r="K68" s="98"/>
      <c r="L68" s="151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159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80" t="str">
        <f>E7</f>
        <v>Expektace_04_25</v>
      </c>
      <c r="F78" s="381"/>
      <c r="G78" s="381"/>
      <c r="H78" s="381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1" customFormat="1" ht="12" customHeight="1">
      <c r="B79" s="22"/>
      <c r="C79" s="30" t="s">
        <v>137</v>
      </c>
      <c r="D79" s="23"/>
      <c r="E79" s="23"/>
      <c r="F79" s="23"/>
      <c r="G79" s="23"/>
      <c r="H79" s="23"/>
      <c r="I79" s="23"/>
      <c r="J79" s="23"/>
      <c r="K79" s="23"/>
      <c r="L79" s="21"/>
    </row>
    <row r="80" spans="1:31" s="2" customFormat="1" ht="16.5" customHeight="1">
      <c r="A80" s="35"/>
      <c r="B80" s="36"/>
      <c r="C80" s="37"/>
      <c r="D80" s="37"/>
      <c r="E80" s="380" t="s">
        <v>1242</v>
      </c>
      <c r="F80" s="382"/>
      <c r="G80" s="382"/>
      <c r="H80" s="382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1131</v>
      </c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6.5" customHeight="1">
      <c r="A82" s="35"/>
      <c r="B82" s="36"/>
      <c r="C82" s="37"/>
      <c r="D82" s="37"/>
      <c r="E82" s="334" t="str">
        <f>E11</f>
        <v>04.6 - KPS</v>
      </c>
      <c r="F82" s="382"/>
      <c r="G82" s="382"/>
      <c r="H82" s="382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21</v>
      </c>
      <c r="D84" s="37"/>
      <c r="E84" s="37"/>
      <c r="F84" s="28" t="str">
        <f>F14</f>
        <v>parc.č. 650/40, 650/39, 650/38</v>
      </c>
      <c r="G84" s="37"/>
      <c r="H84" s="37"/>
      <c r="I84" s="30" t="s">
        <v>23</v>
      </c>
      <c r="J84" s="60" t="str">
        <f>IF(J14="","",J14)</f>
        <v>18. 6. 2024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25</v>
      </c>
      <c r="D86" s="37"/>
      <c r="E86" s="37"/>
      <c r="F86" s="28" t="str">
        <f>E17</f>
        <v>Nemocnice ve Frýdku-Místku, p.o.</v>
      </c>
      <c r="G86" s="37"/>
      <c r="H86" s="37"/>
      <c r="I86" s="30" t="s">
        <v>32</v>
      </c>
      <c r="J86" s="33" t="str">
        <f>E23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30</v>
      </c>
      <c r="D87" s="37"/>
      <c r="E87" s="37"/>
      <c r="F87" s="28" t="str">
        <f>IF(E20="","",E20)</f>
        <v>Vyplň údaj</v>
      </c>
      <c r="G87" s="37"/>
      <c r="H87" s="37"/>
      <c r="I87" s="30" t="s">
        <v>35</v>
      </c>
      <c r="J87" s="33" t="str">
        <f>E26</f>
        <v>Amun Pro s.r.o.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0.3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11" customFormat="1" ht="29.25" customHeight="1">
      <c r="A89" s="152"/>
      <c r="B89" s="153"/>
      <c r="C89" s="154" t="s">
        <v>160</v>
      </c>
      <c r="D89" s="155" t="s">
        <v>60</v>
      </c>
      <c r="E89" s="155" t="s">
        <v>56</v>
      </c>
      <c r="F89" s="155" t="s">
        <v>57</v>
      </c>
      <c r="G89" s="155" t="s">
        <v>161</v>
      </c>
      <c r="H89" s="155" t="s">
        <v>162</v>
      </c>
      <c r="I89" s="155" t="s">
        <v>163</v>
      </c>
      <c r="J89" s="155" t="s">
        <v>141</v>
      </c>
      <c r="K89" s="156" t="s">
        <v>164</v>
      </c>
      <c r="L89" s="157"/>
      <c r="M89" s="69" t="s">
        <v>19</v>
      </c>
      <c r="N89" s="70" t="s">
        <v>45</v>
      </c>
      <c r="O89" s="70" t="s">
        <v>165</v>
      </c>
      <c r="P89" s="70" t="s">
        <v>166</v>
      </c>
      <c r="Q89" s="70" t="s">
        <v>167</v>
      </c>
      <c r="R89" s="70" t="s">
        <v>168</v>
      </c>
      <c r="S89" s="70" t="s">
        <v>169</v>
      </c>
      <c r="T89" s="71" t="s">
        <v>170</v>
      </c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</row>
    <row r="90" spans="1:65" s="2" customFormat="1" ht="22.9" customHeight="1">
      <c r="A90" s="35"/>
      <c r="B90" s="36"/>
      <c r="C90" s="76" t="s">
        <v>171</v>
      </c>
      <c r="D90" s="37"/>
      <c r="E90" s="37"/>
      <c r="F90" s="37"/>
      <c r="G90" s="37"/>
      <c r="H90" s="37"/>
      <c r="I90" s="37"/>
      <c r="J90" s="158">
        <f>BK90</f>
        <v>0</v>
      </c>
      <c r="K90" s="37"/>
      <c r="L90" s="40"/>
      <c r="M90" s="72"/>
      <c r="N90" s="159"/>
      <c r="O90" s="73"/>
      <c r="P90" s="160">
        <f>P91</f>
        <v>0</v>
      </c>
      <c r="Q90" s="73"/>
      <c r="R90" s="160">
        <f>R91</f>
        <v>0</v>
      </c>
      <c r="S90" s="73"/>
      <c r="T90" s="161">
        <f>T91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74</v>
      </c>
      <c r="AU90" s="18" t="s">
        <v>142</v>
      </c>
      <c r="BK90" s="162">
        <f>BK91</f>
        <v>0</v>
      </c>
    </row>
    <row r="91" spans="1:65" s="12" customFormat="1" ht="25.9" customHeight="1">
      <c r="B91" s="163"/>
      <c r="C91" s="164"/>
      <c r="D91" s="165" t="s">
        <v>74</v>
      </c>
      <c r="E91" s="166" t="s">
        <v>119</v>
      </c>
      <c r="F91" s="166" t="s">
        <v>1413</v>
      </c>
      <c r="G91" s="164"/>
      <c r="H91" s="164"/>
      <c r="I91" s="167"/>
      <c r="J91" s="168">
        <f>BK91</f>
        <v>0</v>
      </c>
      <c r="K91" s="164"/>
      <c r="L91" s="169"/>
      <c r="M91" s="170"/>
      <c r="N91" s="171"/>
      <c r="O91" s="171"/>
      <c r="P91" s="172">
        <f>P92+P131+P136+P143</f>
        <v>0</v>
      </c>
      <c r="Q91" s="171"/>
      <c r="R91" s="172">
        <f>R92+R131+R136+R143</f>
        <v>0</v>
      </c>
      <c r="S91" s="171"/>
      <c r="T91" s="173">
        <f>T92+T131+T136+T143</f>
        <v>0</v>
      </c>
      <c r="AR91" s="174" t="s">
        <v>83</v>
      </c>
      <c r="AT91" s="175" t="s">
        <v>74</v>
      </c>
      <c r="AU91" s="175" t="s">
        <v>75</v>
      </c>
      <c r="AY91" s="174" t="s">
        <v>174</v>
      </c>
      <c r="BK91" s="176">
        <f>BK92+BK131+BK136+BK143</f>
        <v>0</v>
      </c>
    </row>
    <row r="92" spans="1:65" s="12" customFormat="1" ht="22.9" customHeight="1">
      <c r="B92" s="163"/>
      <c r="C92" s="164"/>
      <c r="D92" s="165" t="s">
        <v>74</v>
      </c>
      <c r="E92" s="177" t="s">
        <v>1345</v>
      </c>
      <c r="F92" s="177" t="s">
        <v>1345</v>
      </c>
      <c r="G92" s="164"/>
      <c r="H92" s="164"/>
      <c r="I92" s="167"/>
      <c r="J92" s="178">
        <f>BK92</f>
        <v>0</v>
      </c>
      <c r="K92" s="164"/>
      <c r="L92" s="169"/>
      <c r="M92" s="170"/>
      <c r="N92" s="171"/>
      <c r="O92" s="171"/>
      <c r="P92" s="172">
        <f>SUM(P93:P130)</f>
        <v>0</v>
      </c>
      <c r="Q92" s="171"/>
      <c r="R92" s="172">
        <f>SUM(R93:R130)</f>
        <v>0</v>
      </c>
      <c r="S92" s="171"/>
      <c r="T92" s="173">
        <f>SUM(T93:T130)</f>
        <v>0</v>
      </c>
      <c r="AR92" s="174" t="s">
        <v>83</v>
      </c>
      <c r="AT92" s="175" t="s">
        <v>74</v>
      </c>
      <c r="AU92" s="175" t="s">
        <v>83</v>
      </c>
      <c r="AY92" s="174" t="s">
        <v>174</v>
      </c>
      <c r="BK92" s="176">
        <f>SUM(BK93:BK130)</f>
        <v>0</v>
      </c>
    </row>
    <row r="93" spans="1:65" s="2" customFormat="1" ht="16.5" customHeight="1">
      <c r="A93" s="35"/>
      <c r="B93" s="36"/>
      <c r="C93" s="179" t="s">
        <v>75</v>
      </c>
      <c r="D93" s="179" t="s">
        <v>177</v>
      </c>
      <c r="E93" s="180" t="s">
        <v>1414</v>
      </c>
      <c r="F93" s="181" t="s">
        <v>1415</v>
      </c>
      <c r="G93" s="182" t="s">
        <v>1236</v>
      </c>
      <c r="H93" s="183">
        <v>1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85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85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1415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85</v>
      </c>
    </row>
    <row r="95" spans="1:65" s="2" customFormat="1" ht="16.5" customHeight="1">
      <c r="A95" s="35"/>
      <c r="B95" s="36"/>
      <c r="C95" s="179" t="s">
        <v>75</v>
      </c>
      <c r="D95" s="179" t="s">
        <v>177</v>
      </c>
      <c r="E95" s="180" t="s">
        <v>1416</v>
      </c>
      <c r="F95" s="181" t="s">
        <v>1417</v>
      </c>
      <c r="G95" s="182" t="s">
        <v>1236</v>
      </c>
      <c r="H95" s="183">
        <v>2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182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1417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6.5" customHeight="1">
      <c r="A97" s="35"/>
      <c r="B97" s="36"/>
      <c r="C97" s="179" t="s">
        <v>75</v>
      </c>
      <c r="D97" s="179" t="s">
        <v>177</v>
      </c>
      <c r="E97" s="180" t="s">
        <v>1418</v>
      </c>
      <c r="F97" s="181" t="s">
        <v>1419</v>
      </c>
      <c r="G97" s="182" t="s">
        <v>1236</v>
      </c>
      <c r="H97" s="183">
        <v>2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206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1419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2" customFormat="1" ht="16.5" customHeight="1">
      <c r="A99" s="35"/>
      <c r="B99" s="36"/>
      <c r="C99" s="179" t="s">
        <v>75</v>
      </c>
      <c r="D99" s="179" t="s">
        <v>177</v>
      </c>
      <c r="E99" s="180" t="s">
        <v>1420</v>
      </c>
      <c r="F99" s="181" t="s">
        <v>1421</v>
      </c>
      <c r="G99" s="182" t="s">
        <v>1236</v>
      </c>
      <c r="H99" s="183">
        <v>2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234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1421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16.5" customHeight="1">
      <c r="A101" s="35"/>
      <c r="B101" s="36"/>
      <c r="C101" s="179" t="s">
        <v>75</v>
      </c>
      <c r="D101" s="179" t="s">
        <v>177</v>
      </c>
      <c r="E101" s="180" t="s">
        <v>1422</v>
      </c>
      <c r="F101" s="181" t="s">
        <v>1423</v>
      </c>
      <c r="G101" s="182" t="s">
        <v>1236</v>
      </c>
      <c r="H101" s="183">
        <v>6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245</v>
      </c>
    </row>
    <row r="102" spans="1:65" s="2" customFormat="1" ht="11.25">
      <c r="A102" s="35"/>
      <c r="B102" s="36"/>
      <c r="C102" s="37"/>
      <c r="D102" s="192" t="s">
        <v>184</v>
      </c>
      <c r="E102" s="37"/>
      <c r="F102" s="193" t="s">
        <v>1423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6.5" customHeight="1">
      <c r="A103" s="35"/>
      <c r="B103" s="36"/>
      <c r="C103" s="179" t="s">
        <v>75</v>
      </c>
      <c r="D103" s="179" t="s">
        <v>177</v>
      </c>
      <c r="E103" s="180" t="s">
        <v>1424</v>
      </c>
      <c r="F103" s="181" t="s">
        <v>1425</v>
      </c>
      <c r="G103" s="182" t="s">
        <v>1236</v>
      </c>
      <c r="H103" s="183">
        <v>12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8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1425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1426</v>
      </c>
      <c r="F105" s="181" t="s">
        <v>1427</v>
      </c>
      <c r="G105" s="182" t="s">
        <v>1236</v>
      </c>
      <c r="H105" s="183">
        <v>12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273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1427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1428</v>
      </c>
      <c r="F107" s="181" t="s">
        <v>1429</v>
      </c>
      <c r="G107" s="182" t="s">
        <v>1236</v>
      </c>
      <c r="H107" s="183">
        <v>6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286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1429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2" customFormat="1" ht="16.5" customHeight="1">
      <c r="A109" s="35"/>
      <c r="B109" s="36"/>
      <c r="C109" s="179" t="s">
        <v>75</v>
      </c>
      <c r="D109" s="179" t="s">
        <v>177</v>
      </c>
      <c r="E109" s="180" t="s">
        <v>1430</v>
      </c>
      <c r="F109" s="181" t="s">
        <v>1431</v>
      </c>
      <c r="G109" s="182" t="s">
        <v>1236</v>
      </c>
      <c r="H109" s="183">
        <v>6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182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182</v>
      </c>
      <c r="BM109" s="190" t="s">
        <v>300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1431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16.5" customHeight="1">
      <c r="A111" s="35"/>
      <c r="B111" s="36"/>
      <c r="C111" s="179" t="s">
        <v>75</v>
      </c>
      <c r="D111" s="179" t="s">
        <v>177</v>
      </c>
      <c r="E111" s="180" t="s">
        <v>1432</v>
      </c>
      <c r="F111" s="181" t="s">
        <v>1433</v>
      </c>
      <c r="G111" s="182" t="s">
        <v>1236</v>
      </c>
      <c r="H111" s="183">
        <v>6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182</v>
      </c>
      <c r="AT111" s="190" t="s">
        <v>177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182</v>
      </c>
      <c r="BM111" s="190" t="s">
        <v>315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1433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16.5" customHeight="1">
      <c r="A113" s="35"/>
      <c r="B113" s="36"/>
      <c r="C113" s="179" t="s">
        <v>75</v>
      </c>
      <c r="D113" s="179" t="s">
        <v>177</v>
      </c>
      <c r="E113" s="180" t="s">
        <v>1434</v>
      </c>
      <c r="F113" s="181" t="s">
        <v>1435</v>
      </c>
      <c r="G113" s="182" t="s">
        <v>1236</v>
      </c>
      <c r="H113" s="183">
        <v>6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326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1435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16.5" customHeight="1">
      <c r="A115" s="35"/>
      <c r="B115" s="36"/>
      <c r="C115" s="179" t="s">
        <v>75</v>
      </c>
      <c r="D115" s="179" t="s">
        <v>177</v>
      </c>
      <c r="E115" s="180" t="s">
        <v>1436</v>
      </c>
      <c r="F115" s="181" t="s">
        <v>1437</v>
      </c>
      <c r="G115" s="182" t="s">
        <v>1236</v>
      </c>
      <c r="H115" s="183">
        <v>12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339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1437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75</v>
      </c>
      <c r="D117" s="179" t="s">
        <v>177</v>
      </c>
      <c r="E117" s="180" t="s">
        <v>1438</v>
      </c>
      <c r="F117" s="181" t="s">
        <v>1439</v>
      </c>
      <c r="G117" s="182" t="s">
        <v>1236</v>
      </c>
      <c r="H117" s="183">
        <v>2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352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1439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2" customFormat="1" ht="16.5" customHeight="1">
      <c r="A119" s="35"/>
      <c r="B119" s="36"/>
      <c r="C119" s="179" t="s">
        <v>75</v>
      </c>
      <c r="D119" s="179" t="s">
        <v>177</v>
      </c>
      <c r="E119" s="180" t="s">
        <v>1440</v>
      </c>
      <c r="F119" s="181" t="s">
        <v>1441</v>
      </c>
      <c r="G119" s="182" t="s">
        <v>1236</v>
      </c>
      <c r="H119" s="183">
        <v>20</v>
      </c>
      <c r="I119" s="184"/>
      <c r="J119" s="185">
        <f>ROUND(I119*H119,2)</f>
        <v>0</v>
      </c>
      <c r="K119" s="181" t="s">
        <v>19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182</v>
      </c>
      <c r="AT119" s="190" t="s">
        <v>177</v>
      </c>
      <c r="AU119" s="190" t="s">
        <v>85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182</v>
      </c>
      <c r="BM119" s="190" t="s">
        <v>367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1441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85</v>
      </c>
    </row>
    <row r="121" spans="1:65" s="2" customFormat="1" ht="16.5" customHeight="1">
      <c r="A121" s="35"/>
      <c r="B121" s="36"/>
      <c r="C121" s="179" t="s">
        <v>75</v>
      </c>
      <c r="D121" s="179" t="s">
        <v>177</v>
      </c>
      <c r="E121" s="180" t="s">
        <v>1442</v>
      </c>
      <c r="F121" s="181" t="s">
        <v>1443</v>
      </c>
      <c r="G121" s="182" t="s">
        <v>1236</v>
      </c>
      <c r="H121" s="183">
        <v>1</v>
      </c>
      <c r="I121" s="184"/>
      <c r="J121" s="185">
        <f>ROUND(I121*H121,2)</f>
        <v>0</v>
      </c>
      <c r="K121" s="181" t="s">
        <v>19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182</v>
      </c>
      <c r="AT121" s="190" t="s">
        <v>177</v>
      </c>
      <c r="AU121" s="190" t="s">
        <v>85</v>
      </c>
      <c r="AY121" s="18" t="s">
        <v>174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83</v>
      </c>
      <c r="BK121" s="191">
        <f>ROUND(I121*H121,2)</f>
        <v>0</v>
      </c>
      <c r="BL121" s="18" t="s">
        <v>182</v>
      </c>
      <c r="BM121" s="190" t="s">
        <v>380</v>
      </c>
    </row>
    <row r="122" spans="1:65" s="2" customFormat="1" ht="11.25">
      <c r="A122" s="35"/>
      <c r="B122" s="36"/>
      <c r="C122" s="37"/>
      <c r="D122" s="192" t="s">
        <v>184</v>
      </c>
      <c r="E122" s="37"/>
      <c r="F122" s="193" t="s">
        <v>1443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184</v>
      </c>
      <c r="AU122" s="18" t="s">
        <v>85</v>
      </c>
    </row>
    <row r="123" spans="1:65" s="2" customFormat="1" ht="16.5" customHeight="1">
      <c r="A123" s="35"/>
      <c r="B123" s="36"/>
      <c r="C123" s="179" t="s">
        <v>75</v>
      </c>
      <c r="D123" s="179" t="s">
        <v>177</v>
      </c>
      <c r="E123" s="180" t="s">
        <v>1444</v>
      </c>
      <c r="F123" s="181" t="s">
        <v>1445</v>
      </c>
      <c r="G123" s="182" t="s">
        <v>1236</v>
      </c>
      <c r="H123" s="183">
        <v>1</v>
      </c>
      <c r="I123" s="184"/>
      <c r="J123" s="185">
        <f>ROUND(I123*H123,2)</f>
        <v>0</v>
      </c>
      <c r="K123" s="181" t="s">
        <v>19</v>
      </c>
      <c r="L123" s="40"/>
      <c r="M123" s="186" t="s">
        <v>19</v>
      </c>
      <c r="N123" s="187" t="s">
        <v>46</v>
      </c>
      <c r="O123" s="65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182</v>
      </c>
      <c r="AT123" s="190" t="s">
        <v>177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182</v>
      </c>
      <c r="BM123" s="190" t="s">
        <v>289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1445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6.5" customHeight="1">
      <c r="A125" s="35"/>
      <c r="B125" s="36"/>
      <c r="C125" s="179" t="s">
        <v>75</v>
      </c>
      <c r="D125" s="179" t="s">
        <v>177</v>
      </c>
      <c r="E125" s="180" t="s">
        <v>1446</v>
      </c>
      <c r="F125" s="181" t="s">
        <v>1447</v>
      </c>
      <c r="G125" s="182" t="s">
        <v>1236</v>
      </c>
      <c r="H125" s="183">
        <v>1</v>
      </c>
      <c r="I125" s="184"/>
      <c r="J125" s="185">
        <f>ROUND(I125*H125,2)</f>
        <v>0</v>
      </c>
      <c r="K125" s="181" t="s">
        <v>19</v>
      </c>
      <c r="L125" s="40"/>
      <c r="M125" s="186" t="s">
        <v>19</v>
      </c>
      <c r="N125" s="187" t="s">
        <v>46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182</v>
      </c>
      <c r="AT125" s="190" t="s">
        <v>177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182</v>
      </c>
      <c r="BM125" s="190" t="s">
        <v>409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1447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179" t="s">
        <v>75</v>
      </c>
      <c r="D127" s="179" t="s">
        <v>177</v>
      </c>
      <c r="E127" s="180" t="s">
        <v>1448</v>
      </c>
      <c r="F127" s="181" t="s">
        <v>1449</v>
      </c>
      <c r="G127" s="182" t="s">
        <v>1236</v>
      </c>
      <c r="H127" s="183">
        <v>2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182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182</v>
      </c>
      <c r="BM127" s="190" t="s">
        <v>423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1449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6.5" customHeight="1">
      <c r="A129" s="35"/>
      <c r="B129" s="36"/>
      <c r="C129" s="179" t="s">
        <v>75</v>
      </c>
      <c r="D129" s="179" t="s">
        <v>177</v>
      </c>
      <c r="E129" s="180" t="s">
        <v>1450</v>
      </c>
      <c r="F129" s="181" t="s">
        <v>1451</v>
      </c>
      <c r="G129" s="182" t="s">
        <v>1236</v>
      </c>
      <c r="H129" s="183">
        <v>8</v>
      </c>
      <c r="I129" s="184"/>
      <c r="J129" s="185">
        <f>ROUND(I129*H129,2)</f>
        <v>0</v>
      </c>
      <c r="K129" s="181" t="s">
        <v>19</v>
      </c>
      <c r="L129" s="40"/>
      <c r="M129" s="186" t="s">
        <v>19</v>
      </c>
      <c r="N129" s="187" t="s">
        <v>46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182</v>
      </c>
      <c r="AT129" s="190" t="s">
        <v>177</v>
      </c>
      <c r="AU129" s="190" t="s">
        <v>85</v>
      </c>
      <c r="AY129" s="18" t="s">
        <v>174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182</v>
      </c>
      <c r="BM129" s="190" t="s">
        <v>435</v>
      </c>
    </row>
    <row r="130" spans="1:65" s="2" customFormat="1" ht="11.25">
      <c r="A130" s="35"/>
      <c r="B130" s="36"/>
      <c r="C130" s="37"/>
      <c r="D130" s="192" t="s">
        <v>184</v>
      </c>
      <c r="E130" s="37"/>
      <c r="F130" s="193" t="s">
        <v>1451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184</v>
      </c>
      <c r="AU130" s="18" t="s">
        <v>85</v>
      </c>
    </row>
    <row r="131" spans="1:65" s="12" customFormat="1" ht="22.9" customHeight="1">
      <c r="B131" s="163"/>
      <c r="C131" s="164"/>
      <c r="D131" s="165" t="s">
        <v>74</v>
      </c>
      <c r="E131" s="177" t="s">
        <v>1376</v>
      </c>
      <c r="F131" s="177" t="s">
        <v>1376</v>
      </c>
      <c r="G131" s="164"/>
      <c r="H131" s="164"/>
      <c r="I131" s="167"/>
      <c r="J131" s="178">
        <f>BK131</f>
        <v>0</v>
      </c>
      <c r="K131" s="164"/>
      <c r="L131" s="169"/>
      <c r="M131" s="170"/>
      <c r="N131" s="171"/>
      <c r="O131" s="171"/>
      <c r="P131" s="172">
        <f>SUM(P132:P135)</f>
        <v>0</v>
      </c>
      <c r="Q131" s="171"/>
      <c r="R131" s="172">
        <f>SUM(R132:R135)</f>
        <v>0</v>
      </c>
      <c r="S131" s="171"/>
      <c r="T131" s="173">
        <f>SUM(T132:T135)</f>
        <v>0</v>
      </c>
      <c r="AR131" s="174" t="s">
        <v>83</v>
      </c>
      <c r="AT131" s="175" t="s">
        <v>74</v>
      </c>
      <c r="AU131" s="175" t="s">
        <v>83</v>
      </c>
      <c r="AY131" s="174" t="s">
        <v>174</v>
      </c>
      <c r="BK131" s="176">
        <f>SUM(BK132:BK135)</f>
        <v>0</v>
      </c>
    </row>
    <row r="132" spans="1:65" s="2" customFormat="1" ht="24.2" customHeight="1">
      <c r="A132" s="35"/>
      <c r="B132" s="36"/>
      <c r="C132" s="179" t="s">
        <v>75</v>
      </c>
      <c r="D132" s="179" t="s">
        <v>177</v>
      </c>
      <c r="E132" s="180" t="s">
        <v>1252</v>
      </c>
      <c r="F132" s="181" t="s">
        <v>1357</v>
      </c>
      <c r="G132" s="182" t="s">
        <v>230</v>
      </c>
      <c r="H132" s="183">
        <v>320</v>
      </c>
      <c r="I132" s="184"/>
      <c r="J132" s="185">
        <f>ROUND(I132*H132,2)</f>
        <v>0</v>
      </c>
      <c r="K132" s="181" t="s">
        <v>19</v>
      </c>
      <c r="L132" s="40"/>
      <c r="M132" s="186" t="s">
        <v>19</v>
      </c>
      <c r="N132" s="187" t="s">
        <v>46</v>
      </c>
      <c r="O132" s="65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182</v>
      </c>
      <c r="AT132" s="190" t="s">
        <v>177</v>
      </c>
      <c r="AU132" s="190" t="s">
        <v>85</v>
      </c>
      <c r="AY132" s="18" t="s">
        <v>174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182</v>
      </c>
      <c r="BM132" s="190" t="s">
        <v>444</v>
      </c>
    </row>
    <row r="133" spans="1:65" s="2" customFormat="1" ht="11.25">
      <c r="A133" s="35"/>
      <c r="B133" s="36"/>
      <c r="C133" s="37"/>
      <c r="D133" s="192" t="s">
        <v>184</v>
      </c>
      <c r="E133" s="37"/>
      <c r="F133" s="193" t="s">
        <v>1357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184</v>
      </c>
      <c r="AU133" s="18" t="s">
        <v>85</v>
      </c>
    </row>
    <row r="134" spans="1:65" s="2" customFormat="1" ht="24.2" customHeight="1">
      <c r="A134" s="35"/>
      <c r="B134" s="36"/>
      <c r="C134" s="179" t="s">
        <v>75</v>
      </c>
      <c r="D134" s="179" t="s">
        <v>177</v>
      </c>
      <c r="E134" s="180" t="s">
        <v>1452</v>
      </c>
      <c r="F134" s="181" t="s">
        <v>1453</v>
      </c>
      <c r="G134" s="182" t="s">
        <v>230</v>
      </c>
      <c r="H134" s="183">
        <v>8</v>
      </c>
      <c r="I134" s="184"/>
      <c r="J134" s="185">
        <f>ROUND(I134*H134,2)</f>
        <v>0</v>
      </c>
      <c r="K134" s="181" t="s">
        <v>19</v>
      </c>
      <c r="L134" s="40"/>
      <c r="M134" s="186" t="s">
        <v>19</v>
      </c>
      <c r="N134" s="187" t="s">
        <v>46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182</v>
      </c>
      <c r="AT134" s="190" t="s">
        <v>177</v>
      </c>
      <c r="AU134" s="190" t="s">
        <v>85</v>
      </c>
      <c r="AY134" s="18" t="s">
        <v>174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182</v>
      </c>
      <c r="BM134" s="190" t="s">
        <v>460</v>
      </c>
    </row>
    <row r="135" spans="1:65" s="2" customFormat="1" ht="11.25">
      <c r="A135" s="35"/>
      <c r="B135" s="36"/>
      <c r="C135" s="37"/>
      <c r="D135" s="192" t="s">
        <v>184</v>
      </c>
      <c r="E135" s="37"/>
      <c r="F135" s="193" t="s">
        <v>1453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184</v>
      </c>
      <c r="AU135" s="18" t="s">
        <v>85</v>
      </c>
    </row>
    <row r="136" spans="1:65" s="12" customFormat="1" ht="22.9" customHeight="1">
      <c r="B136" s="163"/>
      <c r="C136" s="164"/>
      <c r="D136" s="165" t="s">
        <v>74</v>
      </c>
      <c r="E136" s="177" t="s">
        <v>1329</v>
      </c>
      <c r="F136" s="177" t="s">
        <v>1329</v>
      </c>
      <c r="G136" s="164"/>
      <c r="H136" s="164"/>
      <c r="I136" s="167"/>
      <c r="J136" s="178">
        <f>BK136</f>
        <v>0</v>
      </c>
      <c r="K136" s="164"/>
      <c r="L136" s="169"/>
      <c r="M136" s="170"/>
      <c r="N136" s="171"/>
      <c r="O136" s="171"/>
      <c r="P136" s="172">
        <f>SUM(P137:P142)</f>
        <v>0</v>
      </c>
      <c r="Q136" s="171"/>
      <c r="R136" s="172">
        <f>SUM(R137:R142)</f>
        <v>0</v>
      </c>
      <c r="S136" s="171"/>
      <c r="T136" s="173">
        <f>SUM(T137:T142)</f>
        <v>0</v>
      </c>
      <c r="AR136" s="174" t="s">
        <v>83</v>
      </c>
      <c r="AT136" s="175" t="s">
        <v>74</v>
      </c>
      <c r="AU136" s="175" t="s">
        <v>83</v>
      </c>
      <c r="AY136" s="174" t="s">
        <v>174</v>
      </c>
      <c r="BK136" s="176">
        <f>SUM(BK137:BK142)</f>
        <v>0</v>
      </c>
    </row>
    <row r="137" spans="1:65" s="2" customFormat="1" ht="16.5" customHeight="1">
      <c r="A137" s="35"/>
      <c r="B137" s="36"/>
      <c r="C137" s="179" t="s">
        <v>75</v>
      </c>
      <c r="D137" s="179" t="s">
        <v>177</v>
      </c>
      <c r="E137" s="180" t="s">
        <v>1454</v>
      </c>
      <c r="F137" s="181" t="s">
        <v>1333</v>
      </c>
      <c r="G137" s="182" t="s">
        <v>1236</v>
      </c>
      <c r="H137" s="183">
        <v>1</v>
      </c>
      <c r="I137" s="184"/>
      <c r="J137" s="185">
        <f>ROUND(I137*H137,2)</f>
        <v>0</v>
      </c>
      <c r="K137" s="181" t="s">
        <v>19</v>
      </c>
      <c r="L137" s="40"/>
      <c r="M137" s="186" t="s">
        <v>19</v>
      </c>
      <c r="N137" s="187" t="s">
        <v>46</v>
      </c>
      <c r="O137" s="65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182</v>
      </c>
      <c r="AT137" s="190" t="s">
        <v>177</v>
      </c>
      <c r="AU137" s="190" t="s">
        <v>85</v>
      </c>
      <c r="AY137" s="18" t="s">
        <v>174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182</v>
      </c>
      <c r="BM137" s="190" t="s">
        <v>471</v>
      </c>
    </row>
    <row r="138" spans="1:65" s="2" customFormat="1" ht="11.25">
      <c r="A138" s="35"/>
      <c r="B138" s="36"/>
      <c r="C138" s="37"/>
      <c r="D138" s="192" t="s">
        <v>184</v>
      </c>
      <c r="E138" s="37"/>
      <c r="F138" s="193" t="s">
        <v>1307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184</v>
      </c>
      <c r="AU138" s="18" t="s">
        <v>85</v>
      </c>
    </row>
    <row r="139" spans="1:65" s="2" customFormat="1" ht="16.5" customHeight="1">
      <c r="A139" s="35"/>
      <c r="B139" s="36"/>
      <c r="C139" s="179" t="s">
        <v>75</v>
      </c>
      <c r="D139" s="179" t="s">
        <v>177</v>
      </c>
      <c r="E139" s="180" t="s">
        <v>1334</v>
      </c>
      <c r="F139" s="181" t="s">
        <v>1309</v>
      </c>
      <c r="G139" s="182" t="s">
        <v>1236</v>
      </c>
      <c r="H139" s="183">
        <v>1</v>
      </c>
      <c r="I139" s="184"/>
      <c r="J139" s="185">
        <f>ROUND(I139*H139,2)</f>
        <v>0</v>
      </c>
      <c r="K139" s="181" t="s">
        <v>19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182</v>
      </c>
      <c r="AT139" s="190" t="s">
        <v>177</v>
      </c>
      <c r="AU139" s="190" t="s">
        <v>85</v>
      </c>
      <c r="AY139" s="18" t="s">
        <v>174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182</v>
      </c>
      <c r="BM139" s="190" t="s">
        <v>482</v>
      </c>
    </row>
    <row r="140" spans="1:65" s="2" customFormat="1" ht="11.25">
      <c r="A140" s="35"/>
      <c r="B140" s="36"/>
      <c r="C140" s="37"/>
      <c r="D140" s="192" t="s">
        <v>184</v>
      </c>
      <c r="E140" s="37"/>
      <c r="F140" s="193" t="s">
        <v>1309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184</v>
      </c>
      <c r="AU140" s="18" t="s">
        <v>85</v>
      </c>
    </row>
    <row r="141" spans="1:65" s="2" customFormat="1" ht="16.5" customHeight="1">
      <c r="A141" s="35"/>
      <c r="B141" s="36"/>
      <c r="C141" s="179" t="s">
        <v>75</v>
      </c>
      <c r="D141" s="179" t="s">
        <v>177</v>
      </c>
      <c r="E141" s="180" t="s">
        <v>1455</v>
      </c>
      <c r="F141" s="181" t="s">
        <v>1313</v>
      </c>
      <c r="G141" s="182" t="s">
        <v>493</v>
      </c>
      <c r="H141" s="183">
        <v>1</v>
      </c>
      <c r="I141" s="184"/>
      <c r="J141" s="185">
        <f>ROUND(I141*H141,2)</f>
        <v>0</v>
      </c>
      <c r="K141" s="181" t="s">
        <v>19</v>
      </c>
      <c r="L141" s="40"/>
      <c r="M141" s="186" t="s">
        <v>19</v>
      </c>
      <c r="N141" s="187" t="s">
        <v>46</v>
      </c>
      <c r="O141" s="65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182</v>
      </c>
      <c r="AT141" s="190" t="s">
        <v>177</v>
      </c>
      <c r="AU141" s="190" t="s">
        <v>85</v>
      </c>
      <c r="AY141" s="18" t="s">
        <v>174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182</v>
      </c>
      <c r="BM141" s="190" t="s">
        <v>491</v>
      </c>
    </row>
    <row r="142" spans="1:65" s="2" customFormat="1" ht="11.25">
      <c r="A142" s="35"/>
      <c r="B142" s="36"/>
      <c r="C142" s="37"/>
      <c r="D142" s="192" t="s">
        <v>184</v>
      </c>
      <c r="E142" s="37"/>
      <c r="F142" s="193" t="s">
        <v>1313</v>
      </c>
      <c r="G142" s="37"/>
      <c r="H142" s="37"/>
      <c r="I142" s="194"/>
      <c r="J142" s="37"/>
      <c r="K142" s="37"/>
      <c r="L142" s="40"/>
      <c r="M142" s="195"/>
      <c r="N142" s="19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184</v>
      </c>
      <c r="AU142" s="18" t="s">
        <v>85</v>
      </c>
    </row>
    <row r="143" spans="1:65" s="12" customFormat="1" ht="22.9" customHeight="1">
      <c r="B143" s="163"/>
      <c r="C143" s="164"/>
      <c r="D143" s="165" t="s">
        <v>74</v>
      </c>
      <c r="E143" s="177" t="s">
        <v>134</v>
      </c>
      <c r="F143" s="177" t="s">
        <v>134</v>
      </c>
      <c r="G143" s="164"/>
      <c r="H143" s="164"/>
      <c r="I143" s="167"/>
      <c r="J143" s="178">
        <f>BK143</f>
        <v>0</v>
      </c>
      <c r="K143" s="164"/>
      <c r="L143" s="169"/>
      <c r="M143" s="170"/>
      <c r="N143" s="171"/>
      <c r="O143" s="171"/>
      <c r="P143" s="172">
        <f>SUM(P144:P151)</f>
        <v>0</v>
      </c>
      <c r="Q143" s="171"/>
      <c r="R143" s="172">
        <f>SUM(R144:R151)</f>
        <v>0</v>
      </c>
      <c r="S143" s="171"/>
      <c r="T143" s="173">
        <f>SUM(T144:T151)</f>
        <v>0</v>
      </c>
      <c r="AR143" s="174" t="s">
        <v>214</v>
      </c>
      <c r="AT143" s="175" t="s">
        <v>74</v>
      </c>
      <c r="AU143" s="175" t="s">
        <v>83</v>
      </c>
      <c r="AY143" s="174" t="s">
        <v>174</v>
      </c>
      <c r="BK143" s="176">
        <f>SUM(BK144:BK151)</f>
        <v>0</v>
      </c>
    </row>
    <row r="144" spans="1:65" s="2" customFormat="1" ht="16.5" customHeight="1">
      <c r="A144" s="35"/>
      <c r="B144" s="36"/>
      <c r="C144" s="179" t="s">
        <v>75</v>
      </c>
      <c r="D144" s="179" t="s">
        <v>177</v>
      </c>
      <c r="E144" s="180" t="s">
        <v>1456</v>
      </c>
      <c r="F144" s="181" t="s">
        <v>1457</v>
      </c>
      <c r="G144" s="182" t="s">
        <v>1236</v>
      </c>
      <c r="H144" s="183">
        <v>1</v>
      </c>
      <c r="I144" s="184"/>
      <c r="J144" s="185">
        <f>ROUND(I144*H144,2)</f>
        <v>0</v>
      </c>
      <c r="K144" s="181" t="s">
        <v>19</v>
      </c>
      <c r="L144" s="40"/>
      <c r="M144" s="186" t="s">
        <v>19</v>
      </c>
      <c r="N144" s="187" t="s">
        <v>46</v>
      </c>
      <c r="O144" s="65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182</v>
      </c>
      <c r="AT144" s="190" t="s">
        <v>177</v>
      </c>
      <c r="AU144" s="190" t="s">
        <v>85</v>
      </c>
      <c r="AY144" s="18" t="s">
        <v>174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182</v>
      </c>
      <c r="BM144" s="190" t="s">
        <v>502</v>
      </c>
    </row>
    <row r="145" spans="1:65" s="2" customFormat="1" ht="11.25">
      <c r="A145" s="35"/>
      <c r="B145" s="36"/>
      <c r="C145" s="37"/>
      <c r="D145" s="192" t="s">
        <v>184</v>
      </c>
      <c r="E145" s="37"/>
      <c r="F145" s="193" t="s">
        <v>1457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184</v>
      </c>
      <c r="AU145" s="18" t="s">
        <v>85</v>
      </c>
    </row>
    <row r="146" spans="1:65" s="2" customFormat="1" ht="16.5" customHeight="1">
      <c r="A146" s="35"/>
      <c r="B146" s="36"/>
      <c r="C146" s="179" t="s">
        <v>75</v>
      </c>
      <c r="D146" s="179" t="s">
        <v>177</v>
      </c>
      <c r="E146" s="180" t="s">
        <v>1408</v>
      </c>
      <c r="F146" s="181" t="s">
        <v>1315</v>
      </c>
      <c r="G146" s="182" t="s">
        <v>1236</v>
      </c>
      <c r="H146" s="183">
        <v>1</v>
      </c>
      <c r="I146" s="184"/>
      <c r="J146" s="185">
        <f>ROUND(I146*H146,2)</f>
        <v>0</v>
      </c>
      <c r="K146" s="181" t="s">
        <v>19</v>
      </c>
      <c r="L146" s="40"/>
      <c r="M146" s="186" t="s">
        <v>19</v>
      </c>
      <c r="N146" s="187" t="s">
        <v>46</v>
      </c>
      <c r="O146" s="65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182</v>
      </c>
      <c r="AT146" s="190" t="s">
        <v>177</v>
      </c>
      <c r="AU146" s="190" t="s">
        <v>85</v>
      </c>
      <c r="AY146" s="18" t="s">
        <v>174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182</v>
      </c>
      <c r="BM146" s="190" t="s">
        <v>516</v>
      </c>
    </row>
    <row r="147" spans="1:65" s="2" customFormat="1" ht="11.25">
      <c r="A147" s="35"/>
      <c r="B147" s="36"/>
      <c r="C147" s="37"/>
      <c r="D147" s="192" t="s">
        <v>184</v>
      </c>
      <c r="E147" s="37"/>
      <c r="F147" s="193" t="s">
        <v>1315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184</v>
      </c>
      <c r="AU147" s="18" t="s">
        <v>85</v>
      </c>
    </row>
    <row r="148" spans="1:65" s="2" customFormat="1" ht="16.5" customHeight="1">
      <c r="A148" s="35"/>
      <c r="B148" s="36"/>
      <c r="C148" s="179" t="s">
        <v>75</v>
      </c>
      <c r="D148" s="179" t="s">
        <v>177</v>
      </c>
      <c r="E148" s="180" t="s">
        <v>1458</v>
      </c>
      <c r="F148" s="181" t="s">
        <v>1317</v>
      </c>
      <c r="G148" s="182" t="s">
        <v>493</v>
      </c>
      <c r="H148" s="183">
        <v>1</v>
      </c>
      <c r="I148" s="184"/>
      <c r="J148" s="185">
        <f>ROUND(I148*H148,2)</f>
        <v>0</v>
      </c>
      <c r="K148" s="181" t="s">
        <v>19</v>
      </c>
      <c r="L148" s="40"/>
      <c r="M148" s="186" t="s">
        <v>19</v>
      </c>
      <c r="N148" s="187" t="s">
        <v>46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182</v>
      </c>
      <c r="AT148" s="190" t="s">
        <v>177</v>
      </c>
      <c r="AU148" s="190" t="s">
        <v>85</v>
      </c>
      <c r="AY148" s="18" t="s">
        <v>174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182</v>
      </c>
      <c r="BM148" s="190" t="s">
        <v>528</v>
      </c>
    </row>
    <row r="149" spans="1:65" s="2" customFormat="1" ht="11.25">
      <c r="A149" s="35"/>
      <c r="B149" s="36"/>
      <c r="C149" s="37"/>
      <c r="D149" s="192" t="s">
        <v>184</v>
      </c>
      <c r="E149" s="37"/>
      <c r="F149" s="193" t="s">
        <v>1317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184</v>
      </c>
      <c r="AU149" s="18" t="s">
        <v>85</v>
      </c>
    </row>
    <row r="150" spans="1:65" s="2" customFormat="1" ht="16.5" customHeight="1">
      <c r="A150" s="35"/>
      <c r="B150" s="36"/>
      <c r="C150" s="179" t="s">
        <v>75</v>
      </c>
      <c r="D150" s="179" t="s">
        <v>177</v>
      </c>
      <c r="E150" s="180" t="s">
        <v>1459</v>
      </c>
      <c r="F150" s="181" t="s">
        <v>1319</v>
      </c>
      <c r="G150" s="182" t="s">
        <v>493</v>
      </c>
      <c r="H150" s="183">
        <v>1</v>
      </c>
      <c r="I150" s="184"/>
      <c r="J150" s="185">
        <f>ROUND(I150*H150,2)</f>
        <v>0</v>
      </c>
      <c r="K150" s="181" t="s">
        <v>19</v>
      </c>
      <c r="L150" s="40"/>
      <c r="M150" s="186" t="s">
        <v>19</v>
      </c>
      <c r="N150" s="187" t="s">
        <v>46</v>
      </c>
      <c r="O150" s="65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182</v>
      </c>
      <c r="AT150" s="190" t="s">
        <v>177</v>
      </c>
      <c r="AU150" s="190" t="s">
        <v>85</v>
      </c>
      <c r="AY150" s="18" t="s">
        <v>174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182</v>
      </c>
      <c r="BM150" s="190" t="s">
        <v>538</v>
      </c>
    </row>
    <row r="151" spans="1:65" s="2" customFormat="1" ht="11.25">
      <c r="A151" s="35"/>
      <c r="B151" s="36"/>
      <c r="C151" s="37"/>
      <c r="D151" s="192" t="s">
        <v>184</v>
      </c>
      <c r="E151" s="37"/>
      <c r="F151" s="193" t="s">
        <v>1319</v>
      </c>
      <c r="G151" s="37"/>
      <c r="H151" s="37"/>
      <c r="I151" s="194"/>
      <c r="J151" s="37"/>
      <c r="K151" s="37"/>
      <c r="L151" s="40"/>
      <c r="M151" s="238"/>
      <c r="N151" s="239"/>
      <c r="O151" s="240"/>
      <c r="P151" s="240"/>
      <c r="Q151" s="240"/>
      <c r="R151" s="240"/>
      <c r="S151" s="240"/>
      <c r="T151" s="241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184</v>
      </c>
      <c r="AU151" s="18" t="s">
        <v>85</v>
      </c>
    </row>
    <row r="152" spans="1:65" s="2" customFormat="1" ht="6.95" customHeight="1">
      <c r="A152" s="35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40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</sheetData>
  <sheetProtection algorithmName="SHA-512" hashValue="WvAaDOhtzYPrrc+XSqkP+lbr5vIt7QWhqlioxS0wZN/ZH/SLRAmFYyOooc8+ogxIQQngkPA1hXO1VVytnvckvA==" saltValue="vjLG4jDAacmuDSFw6JY11k5yafNgaN+md0XnveaGdT6JUF3cwW8eZ5bEFnKVeEGV5Po9OxvJVEu86X7HuBSU5w==" spinCount="100000" sheet="1" objects="1" scenarios="1" formatColumns="0" formatRows="0" autoFilter="0"/>
  <autoFilter ref="C89:K151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123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1460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ROUND(J90,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ROUND((SUM(BE90:BE153)),  2)</f>
        <v>0</v>
      </c>
      <c r="G35" s="35"/>
      <c r="H35" s="35"/>
      <c r="I35" s="125">
        <v>0.21</v>
      </c>
      <c r="J35" s="124">
        <f>ROUND(((SUM(BE90:BE153))*I35),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ROUND((SUM(BF90:BF153)),  2)</f>
        <v>0</v>
      </c>
      <c r="G36" s="35"/>
      <c r="H36" s="35"/>
      <c r="I36" s="125">
        <v>0.12</v>
      </c>
      <c r="J36" s="124">
        <f>ROUND(((SUM(BF90:BF153))*I36),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ROUND((SUM(BG90:BG153)),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ROUND((SUM(BH90:BH153)),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ROUND((SUM(BI90:BI153)),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04.7 - KT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J90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1184</v>
      </c>
      <c r="E64" s="144"/>
      <c r="F64" s="144"/>
      <c r="G64" s="144"/>
      <c r="H64" s="144"/>
      <c r="I64" s="144"/>
      <c r="J64" s="145">
        <f>J91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1185</v>
      </c>
      <c r="E65" s="149"/>
      <c r="F65" s="149"/>
      <c r="G65" s="149"/>
      <c r="H65" s="149"/>
      <c r="I65" s="149"/>
      <c r="J65" s="150">
        <f>J92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1461</v>
      </c>
      <c r="E66" s="149"/>
      <c r="F66" s="149"/>
      <c r="G66" s="149"/>
      <c r="H66" s="149"/>
      <c r="I66" s="149"/>
      <c r="J66" s="150">
        <f>J129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1323</v>
      </c>
      <c r="E67" s="149"/>
      <c r="F67" s="149"/>
      <c r="G67" s="149"/>
      <c r="H67" s="149"/>
      <c r="I67" s="149"/>
      <c r="J67" s="150">
        <f>J140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1247</v>
      </c>
      <c r="E68" s="149"/>
      <c r="F68" s="149"/>
      <c r="G68" s="149"/>
      <c r="H68" s="149"/>
      <c r="I68" s="149"/>
      <c r="J68" s="150">
        <f>J147</f>
        <v>0</v>
      </c>
      <c r="K68" s="98"/>
      <c r="L68" s="151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159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80" t="str">
        <f>E7</f>
        <v>Expektace_04_25</v>
      </c>
      <c r="F78" s="381"/>
      <c r="G78" s="381"/>
      <c r="H78" s="381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1" customFormat="1" ht="12" customHeight="1">
      <c r="B79" s="22"/>
      <c r="C79" s="30" t="s">
        <v>137</v>
      </c>
      <c r="D79" s="23"/>
      <c r="E79" s="23"/>
      <c r="F79" s="23"/>
      <c r="G79" s="23"/>
      <c r="H79" s="23"/>
      <c r="I79" s="23"/>
      <c r="J79" s="23"/>
      <c r="K79" s="23"/>
      <c r="L79" s="21"/>
    </row>
    <row r="80" spans="1:31" s="2" customFormat="1" ht="16.5" customHeight="1">
      <c r="A80" s="35"/>
      <c r="B80" s="36"/>
      <c r="C80" s="37"/>
      <c r="D80" s="37"/>
      <c r="E80" s="380" t="s">
        <v>1242</v>
      </c>
      <c r="F80" s="382"/>
      <c r="G80" s="382"/>
      <c r="H80" s="382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1131</v>
      </c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6.5" customHeight="1">
      <c r="A82" s="35"/>
      <c r="B82" s="36"/>
      <c r="C82" s="37"/>
      <c r="D82" s="37"/>
      <c r="E82" s="334" t="str">
        <f>E11</f>
        <v>04.7 - KT</v>
      </c>
      <c r="F82" s="382"/>
      <c r="G82" s="382"/>
      <c r="H82" s="382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21</v>
      </c>
      <c r="D84" s="37"/>
      <c r="E84" s="37"/>
      <c r="F84" s="28" t="str">
        <f>F14</f>
        <v>parc.č. 650/40, 650/39, 650/38</v>
      </c>
      <c r="G84" s="37"/>
      <c r="H84" s="37"/>
      <c r="I84" s="30" t="s">
        <v>23</v>
      </c>
      <c r="J84" s="60" t="str">
        <f>IF(J14="","",J14)</f>
        <v>18. 6. 2024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25</v>
      </c>
      <c r="D86" s="37"/>
      <c r="E86" s="37"/>
      <c r="F86" s="28" t="str">
        <f>E17</f>
        <v>Nemocnice ve Frýdku-Místku, p.o.</v>
      </c>
      <c r="G86" s="37"/>
      <c r="H86" s="37"/>
      <c r="I86" s="30" t="s">
        <v>32</v>
      </c>
      <c r="J86" s="33" t="str">
        <f>E23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30</v>
      </c>
      <c r="D87" s="37"/>
      <c r="E87" s="37"/>
      <c r="F87" s="28" t="str">
        <f>IF(E20="","",E20)</f>
        <v>Vyplň údaj</v>
      </c>
      <c r="G87" s="37"/>
      <c r="H87" s="37"/>
      <c r="I87" s="30" t="s">
        <v>35</v>
      </c>
      <c r="J87" s="33" t="str">
        <f>E26</f>
        <v>Amun Pro s.r.o.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0.3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11" customFormat="1" ht="29.25" customHeight="1">
      <c r="A89" s="152"/>
      <c r="B89" s="153"/>
      <c r="C89" s="154" t="s">
        <v>160</v>
      </c>
      <c r="D89" s="155" t="s">
        <v>60</v>
      </c>
      <c r="E89" s="155" t="s">
        <v>56</v>
      </c>
      <c r="F89" s="155" t="s">
        <v>57</v>
      </c>
      <c r="G89" s="155" t="s">
        <v>161</v>
      </c>
      <c r="H89" s="155" t="s">
        <v>162</v>
      </c>
      <c r="I89" s="155" t="s">
        <v>163</v>
      </c>
      <c r="J89" s="155" t="s">
        <v>141</v>
      </c>
      <c r="K89" s="156" t="s">
        <v>164</v>
      </c>
      <c r="L89" s="157"/>
      <c r="M89" s="69" t="s">
        <v>19</v>
      </c>
      <c r="N89" s="70" t="s">
        <v>45</v>
      </c>
      <c r="O89" s="70" t="s">
        <v>165</v>
      </c>
      <c r="P89" s="70" t="s">
        <v>166</v>
      </c>
      <c r="Q89" s="70" t="s">
        <v>167</v>
      </c>
      <c r="R89" s="70" t="s">
        <v>168</v>
      </c>
      <c r="S89" s="70" t="s">
        <v>169</v>
      </c>
      <c r="T89" s="71" t="s">
        <v>170</v>
      </c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</row>
    <row r="90" spans="1:65" s="2" customFormat="1" ht="22.9" customHeight="1">
      <c r="A90" s="35"/>
      <c r="B90" s="36"/>
      <c r="C90" s="76" t="s">
        <v>171</v>
      </c>
      <c r="D90" s="37"/>
      <c r="E90" s="37"/>
      <c r="F90" s="37"/>
      <c r="G90" s="37"/>
      <c r="H90" s="37"/>
      <c r="I90" s="37"/>
      <c r="J90" s="158">
        <f>BK90</f>
        <v>0</v>
      </c>
      <c r="K90" s="37"/>
      <c r="L90" s="40"/>
      <c r="M90" s="72"/>
      <c r="N90" s="159"/>
      <c r="O90" s="73"/>
      <c r="P90" s="160">
        <f>P91</f>
        <v>0</v>
      </c>
      <c r="Q90" s="73"/>
      <c r="R90" s="160">
        <f>R91</f>
        <v>0</v>
      </c>
      <c r="S90" s="73"/>
      <c r="T90" s="161">
        <f>T91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74</v>
      </c>
      <c r="AU90" s="18" t="s">
        <v>142</v>
      </c>
      <c r="BK90" s="162">
        <f>BK91</f>
        <v>0</v>
      </c>
    </row>
    <row r="91" spans="1:65" s="12" customFormat="1" ht="25.9" customHeight="1">
      <c r="B91" s="163"/>
      <c r="C91" s="164"/>
      <c r="D91" s="165" t="s">
        <v>74</v>
      </c>
      <c r="E91" s="166" t="s">
        <v>122</v>
      </c>
      <c r="F91" s="166" t="s">
        <v>1186</v>
      </c>
      <c r="G91" s="164"/>
      <c r="H91" s="164"/>
      <c r="I91" s="167"/>
      <c r="J91" s="168">
        <f>BK91</f>
        <v>0</v>
      </c>
      <c r="K91" s="164"/>
      <c r="L91" s="169"/>
      <c r="M91" s="170"/>
      <c r="N91" s="171"/>
      <c r="O91" s="171"/>
      <c r="P91" s="172">
        <f>P92+P129+P140+P147</f>
        <v>0</v>
      </c>
      <c r="Q91" s="171"/>
      <c r="R91" s="172">
        <f>R92+R129+R140+R147</f>
        <v>0</v>
      </c>
      <c r="S91" s="171"/>
      <c r="T91" s="173">
        <f>T92+T129+T140+T147</f>
        <v>0</v>
      </c>
      <c r="AR91" s="174" t="s">
        <v>83</v>
      </c>
      <c r="AT91" s="175" t="s">
        <v>74</v>
      </c>
      <c r="AU91" s="175" t="s">
        <v>75</v>
      </c>
      <c r="AY91" s="174" t="s">
        <v>174</v>
      </c>
      <c r="BK91" s="176">
        <f>BK92+BK129+BK140+BK147</f>
        <v>0</v>
      </c>
    </row>
    <row r="92" spans="1:65" s="12" customFormat="1" ht="22.9" customHeight="1">
      <c r="B92" s="163"/>
      <c r="C92" s="164"/>
      <c r="D92" s="165" t="s">
        <v>74</v>
      </c>
      <c r="E92" s="177" t="s">
        <v>1187</v>
      </c>
      <c r="F92" s="177" t="s">
        <v>1187</v>
      </c>
      <c r="G92" s="164"/>
      <c r="H92" s="164"/>
      <c r="I92" s="167"/>
      <c r="J92" s="178">
        <f>BK92</f>
        <v>0</v>
      </c>
      <c r="K92" s="164"/>
      <c r="L92" s="169"/>
      <c r="M92" s="170"/>
      <c r="N92" s="171"/>
      <c r="O92" s="171"/>
      <c r="P92" s="172">
        <f>SUM(P93:P128)</f>
        <v>0</v>
      </c>
      <c r="Q92" s="171"/>
      <c r="R92" s="172">
        <f>SUM(R93:R128)</f>
        <v>0</v>
      </c>
      <c r="S92" s="171"/>
      <c r="T92" s="173">
        <f>SUM(T93:T128)</f>
        <v>0</v>
      </c>
      <c r="AR92" s="174" t="s">
        <v>83</v>
      </c>
      <c r="AT92" s="175" t="s">
        <v>74</v>
      </c>
      <c r="AU92" s="175" t="s">
        <v>83</v>
      </c>
      <c r="AY92" s="174" t="s">
        <v>174</v>
      </c>
      <c r="BK92" s="176">
        <f>SUM(BK93:BK128)</f>
        <v>0</v>
      </c>
    </row>
    <row r="93" spans="1:65" s="2" customFormat="1" ht="16.5" customHeight="1">
      <c r="A93" s="35"/>
      <c r="B93" s="36"/>
      <c r="C93" s="179" t="s">
        <v>75</v>
      </c>
      <c r="D93" s="179" t="s">
        <v>177</v>
      </c>
      <c r="E93" s="180" t="s">
        <v>1462</v>
      </c>
      <c r="F93" s="181" t="s">
        <v>1463</v>
      </c>
      <c r="G93" s="182" t="s">
        <v>230</v>
      </c>
      <c r="H93" s="183">
        <v>16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85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85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1463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85</v>
      </c>
    </row>
    <row r="95" spans="1:65" s="2" customFormat="1" ht="16.5" customHeight="1">
      <c r="A95" s="35"/>
      <c r="B95" s="36"/>
      <c r="C95" s="179" t="s">
        <v>75</v>
      </c>
      <c r="D95" s="179" t="s">
        <v>177</v>
      </c>
      <c r="E95" s="180" t="s">
        <v>1464</v>
      </c>
      <c r="F95" s="181" t="s">
        <v>1465</v>
      </c>
      <c r="G95" s="182" t="s">
        <v>230</v>
      </c>
      <c r="H95" s="183">
        <v>12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182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1465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6.5" customHeight="1">
      <c r="A97" s="35"/>
      <c r="B97" s="36"/>
      <c r="C97" s="179" t="s">
        <v>75</v>
      </c>
      <c r="D97" s="179" t="s">
        <v>177</v>
      </c>
      <c r="E97" s="180" t="s">
        <v>1466</v>
      </c>
      <c r="F97" s="181" t="s">
        <v>1467</v>
      </c>
      <c r="G97" s="182" t="s">
        <v>1236</v>
      </c>
      <c r="H97" s="183">
        <v>12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206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1467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2" customFormat="1" ht="16.5" customHeight="1">
      <c r="A99" s="35"/>
      <c r="B99" s="36"/>
      <c r="C99" s="179" t="s">
        <v>75</v>
      </c>
      <c r="D99" s="179" t="s">
        <v>177</v>
      </c>
      <c r="E99" s="180" t="s">
        <v>1468</v>
      </c>
      <c r="F99" s="181" t="s">
        <v>1469</v>
      </c>
      <c r="G99" s="182" t="s">
        <v>1236</v>
      </c>
      <c r="H99" s="183">
        <v>10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234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1469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24.2" customHeight="1">
      <c r="A101" s="35"/>
      <c r="B101" s="36"/>
      <c r="C101" s="179" t="s">
        <v>75</v>
      </c>
      <c r="D101" s="179" t="s">
        <v>177</v>
      </c>
      <c r="E101" s="180" t="s">
        <v>1470</v>
      </c>
      <c r="F101" s="181" t="s">
        <v>1471</v>
      </c>
      <c r="G101" s="182" t="s">
        <v>230</v>
      </c>
      <c r="H101" s="183">
        <v>8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245</v>
      </c>
    </row>
    <row r="102" spans="1:65" s="2" customFormat="1" ht="11.25">
      <c r="A102" s="35"/>
      <c r="B102" s="36"/>
      <c r="C102" s="37"/>
      <c r="D102" s="192" t="s">
        <v>184</v>
      </c>
      <c r="E102" s="37"/>
      <c r="F102" s="193" t="s">
        <v>1471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6.5" customHeight="1">
      <c r="A103" s="35"/>
      <c r="B103" s="36"/>
      <c r="C103" s="179" t="s">
        <v>75</v>
      </c>
      <c r="D103" s="179" t="s">
        <v>177</v>
      </c>
      <c r="E103" s="180" t="s">
        <v>1234</v>
      </c>
      <c r="F103" s="181" t="s">
        <v>1472</v>
      </c>
      <c r="G103" s="182" t="s">
        <v>1236</v>
      </c>
      <c r="H103" s="183">
        <v>2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8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1472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1473</v>
      </c>
      <c r="F105" s="181" t="s">
        <v>1474</v>
      </c>
      <c r="G105" s="182" t="s">
        <v>1236</v>
      </c>
      <c r="H105" s="183">
        <v>40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273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1474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1475</v>
      </c>
      <c r="F107" s="181" t="s">
        <v>1476</v>
      </c>
      <c r="G107" s="182" t="s">
        <v>1236</v>
      </c>
      <c r="H107" s="183">
        <v>200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286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1476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2" customFormat="1" ht="16.5" customHeight="1">
      <c r="A109" s="35"/>
      <c r="B109" s="36"/>
      <c r="C109" s="179" t="s">
        <v>75</v>
      </c>
      <c r="D109" s="179" t="s">
        <v>177</v>
      </c>
      <c r="E109" s="180" t="s">
        <v>1477</v>
      </c>
      <c r="F109" s="181" t="s">
        <v>1478</v>
      </c>
      <c r="G109" s="182" t="s">
        <v>1236</v>
      </c>
      <c r="H109" s="183">
        <v>180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182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182</v>
      </c>
      <c r="BM109" s="190" t="s">
        <v>300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1479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16.5" customHeight="1">
      <c r="A111" s="35"/>
      <c r="B111" s="36"/>
      <c r="C111" s="179" t="s">
        <v>75</v>
      </c>
      <c r="D111" s="179" t="s">
        <v>177</v>
      </c>
      <c r="E111" s="180" t="s">
        <v>1480</v>
      </c>
      <c r="F111" s="181" t="s">
        <v>1481</v>
      </c>
      <c r="G111" s="182" t="s">
        <v>230</v>
      </c>
      <c r="H111" s="183">
        <v>20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182</v>
      </c>
      <c r="AT111" s="190" t="s">
        <v>177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182</v>
      </c>
      <c r="BM111" s="190" t="s">
        <v>315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1481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16.5" customHeight="1">
      <c r="A113" s="35"/>
      <c r="B113" s="36"/>
      <c r="C113" s="179" t="s">
        <v>75</v>
      </c>
      <c r="D113" s="179" t="s">
        <v>177</v>
      </c>
      <c r="E113" s="180" t="s">
        <v>1482</v>
      </c>
      <c r="F113" s="181" t="s">
        <v>1483</v>
      </c>
      <c r="G113" s="182" t="s">
        <v>230</v>
      </c>
      <c r="H113" s="183">
        <v>16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326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1483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16.5" customHeight="1">
      <c r="A115" s="35"/>
      <c r="B115" s="36"/>
      <c r="C115" s="179" t="s">
        <v>75</v>
      </c>
      <c r="D115" s="179" t="s">
        <v>177</v>
      </c>
      <c r="E115" s="180" t="s">
        <v>1484</v>
      </c>
      <c r="F115" s="181" t="s">
        <v>1485</v>
      </c>
      <c r="G115" s="182" t="s">
        <v>230</v>
      </c>
      <c r="H115" s="183">
        <v>30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339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1485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75</v>
      </c>
      <c r="D117" s="179" t="s">
        <v>177</v>
      </c>
      <c r="E117" s="180" t="s">
        <v>1486</v>
      </c>
      <c r="F117" s="181" t="s">
        <v>1487</v>
      </c>
      <c r="G117" s="182" t="s">
        <v>1236</v>
      </c>
      <c r="H117" s="183">
        <v>25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352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1487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2" customFormat="1" ht="16.5" customHeight="1">
      <c r="A119" s="35"/>
      <c r="B119" s="36"/>
      <c r="C119" s="179" t="s">
        <v>75</v>
      </c>
      <c r="D119" s="179" t="s">
        <v>177</v>
      </c>
      <c r="E119" s="180" t="s">
        <v>1488</v>
      </c>
      <c r="F119" s="181" t="s">
        <v>1489</v>
      </c>
      <c r="G119" s="182" t="s">
        <v>1236</v>
      </c>
      <c r="H119" s="183">
        <v>2</v>
      </c>
      <c r="I119" s="184"/>
      <c r="J119" s="185">
        <f>ROUND(I119*H119,2)</f>
        <v>0</v>
      </c>
      <c r="K119" s="181" t="s">
        <v>19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182</v>
      </c>
      <c r="AT119" s="190" t="s">
        <v>177</v>
      </c>
      <c r="AU119" s="190" t="s">
        <v>85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182</v>
      </c>
      <c r="BM119" s="190" t="s">
        <v>367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1489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85</v>
      </c>
    </row>
    <row r="121" spans="1:65" s="2" customFormat="1" ht="16.5" customHeight="1">
      <c r="A121" s="35"/>
      <c r="B121" s="36"/>
      <c r="C121" s="179" t="s">
        <v>75</v>
      </c>
      <c r="D121" s="179" t="s">
        <v>177</v>
      </c>
      <c r="E121" s="180" t="s">
        <v>1490</v>
      </c>
      <c r="F121" s="181" t="s">
        <v>1491</v>
      </c>
      <c r="G121" s="182" t="s">
        <v>1236</v>
      </c>
      <c r="H121" s="183">
        <v>6</v>
      </c>
      <c r="I121" s="184"/>
      <c r="J121" s="185">
        <f>ROUND(I121*H121,2)</f>
        <v>0</v>
      </c>
      <c r="K121" s="181" t="s">
        <v>19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182</v>
      </c>
      <c r="AT121" s="190" t="s">
        <v>177</v>
      </c>
      <c r="AU121" s="190" t="s">
        <v>85</v>
      </c>
      <c r="AY121" s="18" t="s">
        <v>174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83</v>
      </c>
      <c r="BK121" s="191">
        <f>ROUND(I121*H121,2)</f>
        <v>0</v>
      </c>
      <c r="BL121" s="18" t="s">
        <v>182</v>
      </c>
      <c r="BM121" s="190" t="s">
        <v>380</v>
      </c>
    </row>
    <row r="122" spans="1:65" s="2" customFormat="1" ht="11.25">
      <c r="A122" s="35"/>
      <c r="B122" s="36"/>
      <c r="C122" s="37"/>
      <c r="D122" s="192" t="s">
        <v>184</v>
      </c>
      <c r="E122" s="37"/>
      <c r="F122" s="193" t="s">
        <v>1491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184</v>
      </c>
      <c r="AU122" s="18" t="s">
        <v>85</v>
      </c>
    </row>
    <row r="123" spans="1:65" s="2" customFormat="1" ht="16.5" customHeight="1">
      <c r="A123" s="35"/>
      <c r="B123" s="36"/>
      <c r="C123" s="179" t="s">
        <v>75</v>
      </c>
      <c r="D123" s="179" t="s">
        <v>177</v>
      </c>
      <c r="E123" s="180" t="s">
        <v>1492</v>
      </c>
      <c r="F123" s="181" t="s">
        <v>1493</v>
      </c>
      <c r="G123" s="182" t="s">
        <v>1236</v>
      </c>
      <c r="H123" s="183">
        <v>1</v>
      </c>
      <c r="I123" s="184"/>
      <c r="J123" s="185">
        <f>ROUND(I123*H123,2)</f>
        <v>0</v>
      </c>
      <c r="K123" s="181" t="s">
        <v>19</v>
      </c>
      <c r="L123" s="40"/>
      <c r="M123" s="186" t="s">
        <v>19</v>
      </c>
      <c r="N123" s="187" t="s">
        <v>46</v>
      </c>
      <c r="O123" s="65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182</v>
      </c>
      <c r="AT123" s="190" t="s">
        <v>177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182</v>
      </c>
      <c r="BM123" s="190" t="s">
        <v>289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1493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6.5" customHeight="1">
      <c r="A125" s="35"/>
      <c r="B125" s="36"/>
      <c r="C125" s="179" t="s">
        <v>75</v>
      </c>
      <c r="D125" s="179" t="s">
        <v>177</v>
      </c>
      <c r="E125" s="180" t="s">
        <v>1494</v>
      </c>
      <c r="F125" s="181" t="s">
        <v>1495</v>
      </c>
      <c r="G125" s="182" t="s">
        <v>1022</v>
      </c>
      <c r="H125" s="183">
        <v>30</v>
      </c>
      <c r="I125" s="184"/>
      <c r="J125" s="185">
        <f>ROUND(I125*H125,2)</f>
        <v>0</v>
      </c>
      <c r="K125" s="181" t="s">
        <v>19</v>
      </c>
      <c r="L125" s="40"/>
      <c r="M125" s="186" t="s">
        <v>19</v>
      </c>
      <c r="N125" s="187" t="s">
        <v>46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182</v>
      </c>
      <c r="AT125" s="190" t="s">
        <v>177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182</v>
      </c>
      <c r="BM125" s="190" t="s">
        <v>409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1495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179" t="s">
        <v>75</v>
      </c>
      <c r="D127" s="179" t="s">
        <v>177</v>
      </c>
      <c r="E127" s="180" t="s">
        <v>1496</v>
      </c>
      <c r="F127" s="181" t="s">
        <v>1497</v>
      </c>
      <c r="G127" s="182" t="s">
        <v>180</v>
      </c>
      <c r="H127" s="183">
        <v>0.5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182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182</v>
      </c>
      <c r="BM127" s="190" t="s">
        <v>423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1497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12" customFormat="1" ht="22.9" customHeight="1">
      <c r="B129" s="163"/>
      <c r="C129" s="164"/>
      <c r="D129" s="165" t="s">
        <v>74</v>
      </c>
      <c r="E129" s="177" t="s">
        <v>1498</v>
      </c>
      <c r="F129" s="177" t="s">
        <v>1498</v>
      </c>
      <c r="G129" s="164"/>
      <c r="H129" s="164"/>
      <c r="I129" s="167"/>
      <c r="J129" s="178">
        <f>BK129</f>
        <v>0</v>
      </c>
      <c r="K129" s="164"/>
      <c r="L129" s="169"/>
      <c r="M129" s="170"/>
      <c r="N129" s="171"/>
      <c r="O129" s="171"/>
      <c r="P129" s="172">
        <f>SUM(P130:P139)</f>
        <v>0</v>
      </c>
      <c r="Q129" s="171"/>
      <c r="R129" s="172">
        <f>SUM(R130:R139)</f>
        <v>0</v>
      </c>
      <c r="S129" s="171"/>
      <c r="T129" s="173">
        <f>SUM(T130:T139)</f>
        <v>0</v>
      </c>
      <c r="AR129" s="174" t="s">
        <v>83</v>
      </c>
      <c r="AT129" s="175" t="s">
        <v>74</v>
      </c>
      <c r="AU129" s="175" t="s">
        <v>83</v>
      </c>
      <c r="AY129" s="174" t="s">
        <v>174</v>
      </c>
      <c r="BK129" s="176">
        <f>SUM(BK130:BK139)</f>
        <v>0</v>
      </c>
    </row>
    <row r="130" spans="1:65" s="2" customFormat="1" ht="16.5" customHeight="1">
      <c r="A130" s="35"/>
      <c r="B130" s="36"/>
      <c r="C130" s="179" t="s">
        <v>75</v>
      </c>
      <c r="D130" s="179" t="s">
        <v>177</v>
      </c>
      <c r="E130" s="180" t="s">
        <v>1499</v>
      </c>
      <c r="F130" s="181" t="s">
        <v>1500</v>
      </c>
      <c r="G130" s="182" t="s">
        <v>1236</v>
      </c>
      <c r="H130" s="183">
        <v>500</v>
      </c>
      <c r="I130" s="184"/>
      <c r="J130" s="185">
        <f>ROUND(I130*H130,2)</f>
        <v>0</v>
      </c>
      <c r="K130" s="181" t="s">
        <v>19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182</v>
      </c>
      <c r="AT130" s="190" t="s">
        <v>177</v>
      </c>
      <c r="AU130" s="190" t="s">
        <v>85</v>
      </c>
      <c r="AY130" s="18" t="s">
        <v>174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182</v>
      </c>
      <c r="BM130" s="190" t="s">
        <v>435</v>
      </c>
    </row>
    <row r="131" spans="1:65" s="2" customFormat="1" ht="11.25">
      <c r="A131" s="35"/>
      <c r="B131" s="36"/>
      <c r="C131" s="37"/>
      <c r="D131" s="192" t="s">
        <v>184</v>
      </c>
      <c r="E131" s="37"/>
      <c r="F131" s="193" t="s">
        <v>1500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184</v>
      </c>
      <c r="AU131" s="18" t="s">
        <v>85</v>
      </c>
    </row>
    <row r="132" spans="1:65" s="2" customFormat="1" ht="16.5" customHeight="1">
      <c r="A132" s="35"/>
      <c r="B132" s="36"/>
      <c r="C132" s="179" t="s">
        <v>75</v>
      </c>
      <c r="D132" s="179" t="s">
        <v>177</v>
      </c>
      <c r="E132" s="180" t="s">
        <v>1501</v>
      </c>
      <c r="F132" s="181" t="s">
        <v>1502</v>
      </c>
      <c r="G132" s="182" t="s">
        <v>1236</v>
      </c>
      <c r="H132" s="183">
        <v>260</v>
      </c>
      <c r="I132" s="184"/>
      <c r="J132" s="185">
        <f>ROUND(I132*H132,2)</f>
        <v>0</v>
      </c>
      <c r="K132" s="181" t="s">
        <v>19</v>
      </c>
      <c r="L132" s="40"/>
      <c r="M132" s="186" t="s">
        <v>19</v>
      </c>
      <c r="N132" s="187" t="s">
        <v>46</v>
      </c>
      <c r="O132" s="65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182</v>
      </c>
      <c r="AT132" s="190" t="s">
        <v>177</v>
      </c>
      <c r="AU132" s="190" t="s">
        <v>85</v>
      </c>
      <c r="AY132" s="18" t="s">
        <v>174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182</v>
      </c>
      <c r="BM132" s="190" t="s">
        <v>444</v>
      </c>
    </row>
    <row r="133" spans="1:65" s="2" customFormat="1" ht="11.25">
      <c r="A133" s="35"/>
      <c r="B133" s="36"/>
      <c r="C133" s="37"/>
      <c r="D133" s="192" t="s">
        <v>184</v>
      </c>
      <c r="E133" s="37"/>
      <c r="F133" s="193" t="s">
        <v>1502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184</v>
      </c>
      <c r="AU133" s="18" t="s">
        <v>85</v>
      </c>
    </row>
    <row r="134" spans="1:65" s="2" customFormat="1" ht="16.5" customHeight="1">
      <c r="A134" s="35"/>
      <c r="B134" s="36"/>
      <c r="C134" s="179" t="s">
        <v>75</v>
      </c>
      <c r="D134" s="179" t="s">
        <v>177</v>
      </c>
      <c r="E134" s="180" t="s">
        <v>1503</v>
      </c>
      <c r="F134" s="181" t="s">
        <v>1504</v>
      </c>
      <c r="G134" s="182" t="s">
        <v>1236</v>
      </c>
      <c r="H134" s="183">
        <v>10</v>
      </c>
      <c r="I134" s="184"/>
      <c r="J134" s="185">
        <f>ROUND(I134*H134,2)</f>
        <v>0</v>
      </c>
      <c r="K134" s="181" t="s">
        <v>19</v>
      </c>
      <c r="L134" s="40"/>
      <c r="M134" s="186" t="s">
        <v>19</v>
      </c>
      <c r="N134" s="187" t="s">
        <v>46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182</v>
      </c>
      <c r="AT134" s="190" t="s">
        <v>177</v>
      </c>
      <c r="AU134" s="190" t="s">
        <v>85</v>
      </c>
      <c r="AY134" s="18" t="s">
        <v>174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182</v>
      </c>
      <c r="BM134" s="190" t="s">
        <v>460</v>
      </c>
    </row>
    <row r="135" spans="1:65" s="2" customFormat="1" ht="11.25">
      <c r="A135" s="35"/>
      <c r="B135" s="36"/>
      <c r="C135" s="37"/>
      <c r="D135" s="192" t="s">
        <v>184</v>
      </c>
      <c r="E135" s="37"/>
      <c r="F135" s="193" t="s">
        <v>1504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184</v>
      </c>
      <c r="AU135" s="18" t="s">
        <v>85</v>
      </c>
    </row>
    <row r="136" spans="1:65" s="2" customFormat="1" ht="16.5" customHeight="1">
      <c r="A136" s="35"/>
      <c r="B136" s="36"/>
      <c r="C136" s="179" t="s">
        <v>75</v>
      </c>
      <c r="D136" s="179" t="s">
        <v>177</v>
      </c>
      <c r="E136" s="180" t="s">
        <v>1494</v>
      </c>
      <c r="F136" s="181" t="s">
        <v>1495</v>
      </c>
      <c r="G136" s="182" t="s">
        <v>1022</v>
      </c>
      <c r="H136" s="183">
        <v>6</v>
      </c>
      <c r="I136" s="184"/>
      <c r="J136" s="185">
        <f>ROUND(I136*H136,2)</f>
        <v>0</v>
      </c>
      <c r="K136" s="181" t="s">
        <v>19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182</v>
      </c>
      <c r="AT136" s="190" t="s">
        <v>177</v>
      </c>
      <c r="AU136" s="190" t="s">
        <v>85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182</v>
      </c>
      <c r="BM136" s="190" t="s">
        <v>471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1495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85</v>
      </c>
    </row>
    <row r="138" spans="1:65" s="2" customFormat="1" ht="16.5" customHeight="1">
      <c r="A138" s="35"/>
      <c r="B138" s="36"/>
      <c r="C138" s="179" t="s">
        <v>75</v>
      </c>
      <c r="D138" s="179" t="s">
        <v>177</v>
      </c>
      <c r="E138" s="180" t="s">
        <v>1496</v>
      </c>
      <c r="F138" s="181" t="s">
        <v>1497</v>
      </c>
      <c r="G138" s="182" t="s">
        <v>180</v>
      </c>
      <c r="H138" s="183">
        <v>0.5</v>
      </c>
      <c r="I138" s="184"/>
      <c r="J138" s="185">
        <f>ROUND(I138*H138,2)</f>
        <v>0</v>
      </c>
      <c r="K138" s="181" t="s">
        <v>19</v>
      </c>
      <c r="L138" s="40"/>
      <c r="M138" s="186" t="s">
        <v>19</v>
      </c>
      <c r="N138" s="187" t="s">
        <v>46</v>
      </c>
      <c r="O138" s="65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182</v>
      </c>
      <c r="AT138" s="190" t="s">
        <v>177</v>
      </c>
      <c r="AU138" s="190" t="s">
        <v>85</v>
      </c>
      <c r="AY138" s="18" t="s">
        <v>174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182</v>
      </c>
      <c r="BM138" s="190" t="s">
        <v>482</v>
      </c>
    </row>
    <row r="139" spans="1:65" s="2" customFormat="1" ht="11.25">
      <c r="A139" s="35"/>
      <c r="B139" s="36"/>
      <c r="C139" s="37"/>
      <c r="D139" s="192" t="s">
        <v>184</v>
      </c>
      <c r="E139" s="37"/>
      <c r="F139" s="193" t="s">
        <v>1497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184</v>
      </c>
      <c r="AU139" s="18" t="s">
        <v>85</v>
      </c>
    </row>
    <row r="140" spans="1:65" s="12" customFormat="1" ht="22.9" customHeight="1">
      <c r="B140" s="163"/>
      <c r="C140" s="164"/>
      <c r="D140" s="165" t="s">
        <v>74</v>
      </c>
      <c r="E140" s="177" t="s">
        <v>1329</v>
      </c>
      <c r="F140" s="177" t="s">
        <v>1329</v>
      </c>
      <c r="G140" s="164"/>
      <c r="H140" s="164"/>
      <c r="I140" s="167"/>
      <c r="J140" s="178">
        <f>BK140</f>
        <v>0</v>
      </c>
      <c r="K140" s="164"/>
      <c r="L140" s="169"/>
      <c r="M140" s="170"/>
      <c r="N140" s="171"/>
      <c r="O140" s="171"/>
      <c r="P140" s="172">
        <f>SUM(P141:P146)</f>
        <v>0</v>
      </c>
      <c r="Q140" s="171"/>
      <c r="R140" s="172">
        <f>SUM(R141:R146)</f>
        <v>0</v>
      </c>
      <c r="S140" s="171"/>
      <c r="T140" s="173">
        <f>SUM(T141:T146)</f>
        <v>0</v>
      </c>
      <c r="AR140" s="174" t="s">
        <v>83</v>
      </c>
      <c r="AT140" s="175" t="s">
        <v>74</v>
      </c>
      <c r="AU140" s="175" t="s">
        <v>83</v>
      </c>
      <c r="AY140" s="174" t="s">
        <v>174</v>
      </c>
      <c r="BK140" s="176">
        <f>SUM(BK141:BK146)</f>
        <v>0</v>
      </c>
    </row>
    <row r="141" spans="1:65" s="2" customFormat="1" ht="16.5" customHeight="1">
      <c r="A141" s="35"/>
      <c r="B141" s="36"/>
      <c r="C141" s="179" t="s">
        <v>75</v>
      </c>
      <c r="D141" s="179" t="s">
        <v>177</v>
      </c>
      <c r="E141" s="180" t="s">
        <v>1505</v>
      </c>
      <c r="F141" s="181" t="s">
        <v>1333</v>
      </c>
      <c r="G141" s="182" t="s">
        <v>1236</v>
      </c>
      <c r="H141" s="183">
        <v>1</v>
      </c>
      <c r="I141" s="184"/>
      <c r="J141" s="185">
        <f>ROUND(I141*H141,2)</f>
        <v>0</v>
      </c>
      <c r="K141" s="181" t="s">
        <v>19</v>
      </c>
      <c r="L141" s="40"/>
      <c r="M141" s="186" t="s">
        <v>19</v>
      </c>
      <c r="N141" s="187" t="s">
        <v>46</v>
      </c>
      <c r="O141" s="65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182</v>
      </c>
      <c r="AT141" s="190" t="s">
        <v>177</v>
      </c>
      <c r="AU141" s="190" t="s">
        <v>85</v>
      </c>
      <c r="AY141" s="18" t="s">
        <v>174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182</v>
      </c>
      <c r="BM141" s="190" t="s">
        <v>491</v>
      </c>
    </row>
    <row r="142" spans="1:65" s="2" customFormat="1" ht="11.25">
      <c r="A142" s="35"/>
      <c r="B142" s="36"/>
      <c r="C142" s="37"/>
      <c r="D142" s="192" t="s">
        <v>184</v>
      </c>
      <c r="E142" s="37"/>
      <c r="F142" s="193" t="s">
        <v>1307</v>
      </c>
      <c r="G142" s="37"/>
      <c r="H142" s="37"/>
      <c r="I142" s="194"/>
      <c r="J142" s="37"/>
      <c r="K142" s="37"/>
      <c r="L142" s="40"/>
      <c r="M142" s="195"/>
      <c r="N142" s="19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184</v>
      </c>
      <c r="AU142" s="18" t="s">
        <v>85</v>
      </c>
    </row>
    <row r="143" spans="1:65" s="2" customFormat="1" ht="16.5" customHeight="1">
      <c r="A143" s="35"/>
      <c r="B143" s="36"/>
      <c r="C143" s="179" t="s">
        <v>75</v>
      </c>
      <c r="D143" s="179" t="s">
        <v>177</v>
      </c>
      <c r="E143" s="180" t="s">
        <v>1308</v>
      </c>
      <c r="F143" s="181" t="s">
        <v>1309</v>
      </c>
      <c r="G143" s="182" t="s">
        <v>1236</v>
      </c>
      <c r="H143" s="183">
        <v>1</v>
      </c>
      <c r="I143" s="184"/>
      <c r="J143" s="185">
        <f>ROUND(I143*H143,2)</f>
        <v>0</v>
      </c>
      <c r="K143" s="181" t="s">
        <v>19</v>
      </c>
      <c r="L143" s="40"/>
      <c r="M143" s="186" t="s">
        <v>19</v>
      </c>
      <c r="N143" s="187" t="s">
        <v>46</v>
      </c>
      <c r="O143" s="65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182</v>
      </c>
      <c r="AT143" s="190" t="s">
        <v>177</v>
      </c>
      <c r="AU143" s="190" t="s">
        <v>85</v>
      </c>
      <c r="AY143" s="18" t="s">
        <v>174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182</v>
      </c>
      <c r="BM143" s="190" t="s">
        <v>502</v>
      </c>
    </row>
    <row r="144" spans="1:65" s="2" customFormat="1" ht="11.25">
      <c r="A144" s="35"/>
      <c r="B144" s="36"/>
      <c r="C144" s="37"/>
      <c r="D144" s="192" t="s">
        <v>184</v>
      </c>
      <c r="E144" s="37"/>
      <c r="F144" s="193" t="s">
        <v>1309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184</v>
      </c>
      <c r="AU144" s="18" t="s">
        <v>85</v>
      </c>
    </row>
    <row r="145" spans="1:65" s="2" customFormat="1" ht="16.5" customHeight="1">
      <c r="A145" s="35"/>
      <c r="B145" s="36"/>
      <c r="C145" s="179" t="s">
        <v>75</v>
      </c>
      <c r="D145" s="179" t="s">
        <v>177</v>
      </c>
      <c r="E145" s="180" t="s">
        <v>1506</v>
      </c>
      <c r="F145" s="181" t="s">
        <v>1313</v>
      </c>
      <c r="G145" s="182" t="s">
        <v>493</v>
      </c>
      <c r="H145" s="183">
        <v>1</v>
      </c>
      <c r="I145" s="184"/>
      <c r="J145" s="185">
        <f>ROUND(I145*H145,2)</f>
        <v>0</v>
      </c>
      <c r="K145" s="181" t="s">
        <v>19</v>
      </c>
      <c r="L145" s="40"/>
      <c r="M145" s="186" t="s">
        <v>19</v>
      </c>
      <c r="N145" s="187" t="s">
        <v>46</v>
      </c>
      <c r="O145" s="65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182</v>
      </c>
      <c r="AT145" s="190" t="s">
        <v>177</v>
      </c>
      <c r="AU145" s="190" t="s">
        <v>85</v>
      </c>
      <c r="AY145" s="18" t="s">
        <v>174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182</v>
      </c>
      <c r="BM145" s="190" t="s">
        <v>516</v>
      </c>
    </row>
    <row r="146" spans="1:65" s="2" customFormat="1" ht="11.25">
      <c r="A146" s="35"/>
      <c r="B146" s="36"/>
      <c r="C146" s="37"/>
      <c r="D146" s="192" t="s">
        <v>184</v>
      </c>
      <c r="E146" s="37"/>
      <c r="F146" s="193" t="s">
        <v>1313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184</v>
      </c>
      <c r="AU146" s="18" t="s">
        <v>85</v>
      </c>
    </row>
    <row r="147" spans="1:65" s="12" customFormat="1" ht="22.9" customHeight="1">
      <c r="B147" s="163"/>
      <c r="C147" s="164"/>
      <c r="D147" s="165" t="s">
        <v>74</v>
      </c>
      <c r="E147" s="177" t="s">
        <v>134</v>
      </c>
      <c r="F147" s="177" t="s">
        <v>134</v>
      </c>
      <c r="G147" s="164"/>
      <c r="H147" s="164"/>
      <c r="I147" s="167"/>
      <c r="J147" s="178">
        <f>BK147</f>
        <v>0</v>
      </c>
      <c r="K147" s="164"/>
      <c r="L147" s="169"/>
      <c r="M147" s="170"/>
      <c r="N147" s="171"/>
      <c r="O147" s="171"/>
      <c r="P147" s="172">
        <f>SUM(P148:P153)</f>
        <v>0</v>
      </c>
      <c r="Q147" s="171"/>
      <c r="R147" s="172">
        <f>SUM(R148:R153)</f>
        <v>0</v>
      </c>
      <c r="S147" s="171"/>
      <c r="T147" s="173">
        <f>SUM(T148:T153)</f>
        <v>0</v>
      </c>
      <c r="AR147" s="174" t="s">
        <v>214</v>
      </c>
      <c r="AT147" s="175" t="s">
        <v>74</v>
      </c>
      <c r="AU147" s="175" t="s">
        <v>83</v>
      </c>
      <c r="AY147" s="174" t="s">
        <v>174</v>
      </c>
      <c r="BK147" s="176">
        <f>SUM(BK148:BK153)</f>
        <v>0</v>
      </c>
    </row>
    <row r="148" spans="1:65" s="2" customFormat="1" ht="16.5" customHeight="1">
      <c r="A148" s="35"/>
      <c r="B148" s="36"/>
      <c r="C148" s="179" t="s">
        <v>75</v>
      </c>
      <c r="D148" s="179" t="s">
        <v>177</v>
      </c>
      <c r="E148" s="180" t="s">
        <v>1507</v>
      </c>
      <c r="F148" s="181" t="s">
        <v>1315</v>
      </c>
      <c r="G148" s="182" t="s">
        <v>1236</v>
      </c>
      <c r="H148" s="183">
        <v>1</v>
      </c>
      <c r="I148" s="184"/>
      <c r="J148" s="185">
        <f>ROUND(I148*H148,2)</f>
        <v>0</v>
      </c>
      <c r="K148" s="181" t="s">
        <v>19</v>
      </c>
      <c r="L148" s="40"/>
      <c r="M148" s="186" t="s">
        <v>19</v>
      </c>
      <c r="N148" s="187" t="s">
        <v>46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182</v>
      </c>
      <c r="AT148" s="190" t="s">
        <v>177</v>
      </c>
      <c r="AU148" s="190" t="s">
        <v>85</v>
      </c>
      <c r="AY148" s="18" t="s">
        <v>174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182</v>
      </c>
      <c r="BM148" s="190" t="s">
        <v>528</v>
      </c>
    </row>
    <row r="149" spans="1:65" s="2" customFormat="1" ht="11.25">
      <c r="A149" s="35"/>
      <c r="B149" s="36"/>
      <c r="C149" s="37"/>
      <c r="D149" s="192" t="s">
        <v>184</v>
      </c>
      <c r="E149" s="37"/>
      <c r="F149" s="193" t="s">
        <v>1315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184</v>
      </c>
      <c r="AU149" s="18" t="s">
        <v>85</v>
      </c>
    </row>
    <row r="150" spans="1:65" s="2" customFormat="1" ht="16.5" customHeight="1">
      <c r="A150" s="35"/>
      <c r="B150" s="36"/>
      <c r="C150" s="179" t="s">
        <v>75</v>
      </c>
      <c r="D150" s="179" t="s">
        <v>177</v>
      </c>
      <c r="E150" s="180" t="s">
        <v>1508</v>
      </c>
      <c r="F150" s="181" t="s">
        <v>1317</v>
      </c>
      <c r="G150" s="182" t="s">
        <v>493</v>
      </c>
      <c r="H150" s="183">
        <v>1</v>
      </c>
      <c r="I150" s="184"/>
      <c r="J150" s="185">
        <f>ROUND(I150*H150,2)</f>
        <v>0</v>
      </c>
      <c r="K150" s="181" t="s">
        <v>19</v>
      </c>
      <c r="L150" s="40"/>
      <c r="M150" s="186" t="s">
        <v>19</v>
      </c>
      <c r="N150" s="187" t="s">
        <v>46</v>
      </c>
      <c r="O150" s="65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182</v>
      </c>
      <c r="AT150" s="190" t="s">
        <v>177</v>
      </c>
      <c r="AU150" s="190" t="s">
        <v>85</v>
      </c>
      <c r="AY150" s="18" t="s">
        <v>174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182</v>
      </c>
      <c r="BM150" s="190" t="s">
        <v>538</v>
      </c>
    </row>
    <row r="151" spans="1:65" s="2" customFormat="1" ht="11.25">
      <c r="A151" s="35"/>
      <c r="B151" s="36"/>
      <c r="C151" s="37"/>
      <c r="D151" s="192" t="s">
        <v>184</v>
      </c>
      <c r="E151" s="37"/>
      <c r="F151" s="193" t="s">
        <v>1317</v>
      </c>
      <c r="G151" s="37"/>
      <c r="H151" s="37"/>
      <c r="I151" s="194"/>
      <c r="J151" s="37"/>
      <c r="K151" s="37"/>
      <c r="L151" s="40"/>
      <c r="M151" s="195"/>
      <c r="N151" s="196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184</v>
      </c>
      <c r="AU151" s="18" t="s">
        <v>85</v>
      </c>
    </row>
    <row r="152" spans="1:65" s="2" customFormat="1" ht="16.5" customHeight="1">
      <c r="A152" s="35"/>
      <c r="B152" s="36"/>
      <c r="C152" s="179" t="s">
        <v>75</v>
      </c>
      <c r="D152" s="179" t="s">
        <v>177</v>
      </c>
      <c r="E152" s="180" t="s">
        <v>1509</v>
      </c>
      <c r="F152" s="181" t="s">
        <v>1319</v>
      </c>
      <c r="G152" s="182" t="s">
        <v>493</v>
      </c>
      <c r="H152" s="183">
        <v>1</v>
      </c>
      <c r="I152" s="184"/>
      <c r="J152" s="185">
        <f>ROUND(I152*H152,2)</f>
        <v>0</v>
      </c>
      <c r="K152" s="181" t="s">
        <v>19</v>
      </c>
      <c r="L152" s="40"/>
      <c r="M152" s="186" t="s">
        <v>19</v>
      </c>
      <c r="N152" s="187" t="s">
        <v>46</v>
      </c>
      <c r="O152" s="65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182</v>
      </c>
      <c r="AT152" s="190" t="s">
        <v>177</v>
      </c>
      <c r="AU152" s="190" t="s">
        <v>85</v>
      </c>
      <c r="AY152" s="18" t="s">
        <v>174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182</v>
      </c>
      <c r="BM152" s="190" t="s">
        <v>553</v>
      </c>
    </row>
    <row r="153" spans="1:65" s="2" customFormat="1" ht="11.25">
      <c r="A153" s="35"/>
      <c r="B153" s="36"/>
      <c r="C153" s="37"/>
      <c r="D153" s="192" t="s">
        <v>184</v>
      </c>
      <c r="E153" s="37"/>
      <c r="F153" s="193" t="s">
        <v>1319</v>
      </c>
      <c r="G153" s="37"/>
      <c r="H153" s="37"/>
      <c r="I153" s="194"/>
      <c r="J153" s="37"/>
      <c r="K153" s="37"/>
      <c r="L153" s="40"/>
      <c r="M153" s="238"/>
      <c r="N153" s="239"/>
      <c r="O153" s="240"/>
      <c r="P153" s="240"/>
      <c r="Q153" s="240"/>
      <c r="R153" s="240"/>
      <c r="S153" s="240"/>
      <c r="T153" s="241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184</v>
      </c>
      <c r="AU153" s="18" t="s">
        <v>85</v>
      </c>
    </row>
    <row r="154" spans="1:65" s="2" customFormat="1" ht="6.95" customHeight="1">
      <c r="A154" s="35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40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algorithmName="SHA-512" hashValue="4YxmX/1EdKuiixlLEtuaMLGAPFPFlowt5GciX38Icha+cpz1wd4bigMV5P/vNrkim390qrYHMZmfHMyEwhwtuQ==" saltValue="rEhoVSS6+frBIbknxmdstGe1NJVl5+QP7/iM4AiDLVFuQQE07KKOhehJA8f42WlJf34+betLvQkhaq8vwQK84w==" spinCount="100000" sheet="1" objects="1" scenarios="1" formatColumns="0" formatRows="0" autoFilter="0"/>
  <autoFilter ref="C89:K153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126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1510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ROUND(J81,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ROUND((SUM(BE81:BE141)),  2)</f>
        <v>0</v>
      </c>
      <c r="G33" s="35"/>
      <c r="H33" s="35"/>
      <c r="I33" s="125">
        <v>0.21</v>
      </c>
      <c r="J33" s="124">
        <f>ROUND(((SUM(BE81:BE141))*I33),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ROUND((SUM(BF81:BF141)),  2)</f>
        <v>0</v>
      </c>
      <c r="G34" s="35"/>
      <c r="H34" s="35"/>
      <c r="I34" s="125">
        <v>0.12</v>
      </c>
      <c r="J34" s="124">
        <f>ROUND(((SUM(BF81:BF141))*I34),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ROUND((SUM(BG81:BG141)),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ROUND((SUM(BH81:BH141)),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ROUND((SUM(BI81:BI141)),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05 - Medi Plyny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1511</v>
      </c>
      <c r="E60" s="144"/>
      <c r="F60" s="144"/>
      <c r="G60" s="144"/>
      <c r="H60" s="144"/>
      <c r="I60" s="144"/>
      <c r="J60" s="145">
        <f>J82</f>
        <v>0</v>
      </c>
      <c r="K60" s="142"/>
      <c r="L60" s="146"/>
    </row>
    <row r="61" spans="1:47" s="9" customFormat="1" ht="24.95" customHeight="1">
      <c r="B61" s="141"/>
      <c r="C61" s="142"/>
      <c r="D61" s="143" t="s">
        <v>1512</v>
      </c>
      <c r="E61" s="144"/>
      <c r="F61" s="144"/>
      <c r="G61" s="144"/>
      <c r="H61" s="144"/>
      <c r="I61" s="144"/>
      <c r="J61" s="145">
        <f>J123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159</v>
      </c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6.5" customHeight="1">
      <c r="A71" s="35"/>
      <c r="B71" s="36"/>
      <c r="C71" s="37"/>
      <c r="D71" s="37"/>
      <c r="E71" s="380" t="str">
        <f>E7</f>
        <v>Expektace_04_25</v>
      </c>
      <c r="F71" s="381"/>
      <c r="G71" s="381"/>
      <c r="H71" s="381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137</v>
      </c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7"/>
      <c r="D73" s="37"/>
      <c r="E73" s="334" t="str">
        <f>E9</f>
        <v>05 - Medi Plyny</v>
      </c>
      <c r="F73" s="382"/>
      <c r="G73" s="382"/>
      <c r="H73" s="382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parc.č. 650/40, 650/39, 650/38</v>
      </c>
      <c r="G75" s="37"/>
      <c r="H75" s="37"/>
      <c r="I75" s="30" t="s">
        <v>23</v>
      </c>
      <c r="J75" s="60" t="str">
        <f>IF(J12="","",J12)</f>
        <v>18. 6. 2024</v>
      </c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2" customHeight="1">
      <c r="A77" s="35"/>
      <c r="B77" s="36"/>
      <c r="C77" s="30" t="s">
        <v>25</v>
      </c>
      <c r="D77" s="37"/>
      <c r="E77" s="37"/>
      <c r="F77" s="28" t="str">
        <f>E15</f>
        <v>Nemocnice ve Frýdku-Místku, p.o.</v>
      </c>
      <c r="G77" s="37"/>
      <c r="H77" s="37"/>
      <c r="I77" s="30" t="s">
        <v>32</v>
      </c>
      <c r="J77" s="33" t="str">
        <f>E21</f>
        <v xml:space="preserve"> </v>
      </c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5.2" customHeight="1">
      <c r="A78" s="35"/>
      <c r="B78" s="36"/>
      <c r="C78" s="30" t="s">
        <v>30</v>
      </c>
      <c r="D78" s="37"/>
      <c r="E78" s="37"/>
      <c r="F78" s="28" t="str">
        <f>IF(E18="","",E18)</f>
        <v>Vyplň údaj</v>
      </c>
      <c r="G78" s="37"/>
      <c r="H78" s="37"/>
      <c r="I78" s="30" t="s">
        <v>35</v>
      </c>
      <c r="J78" s="33" t="str">
        <f>E24</f>
        <v>Amun Pro s.r.o.</v>
      </c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52"/>
      <c r="B80" s="153"/>
      <c r="C80" s="154" t="s">
        <v>160</v>
      </c>
      <c r="D80" s="155" t="s">
        <v>60</v>
      </c>
      <c r="E80" s="155" t="s">
        <v>56</v>
      </c>
      <c r="F80" s="155" t="s">
        <v>57</v>
      </c>
      <c r="G80" s="155" t="s">
        <v>161</v>
      </c>
      <c r="H80" s="155" t="s">
        <v>162</v>
      </c>
      <c r="I80" s="155" t="s">
        <v>163</v>
      </c>
      <c r="J80" s="155" t="s">
        <v>141</v>
      </c>
      <c r="K80" s="156" t="s">
        <v>164</v>
      </c>
      <c r="L80" s="157"/>
      <c r="M80" s="69" t="s">
        <v>19</v>
      </c>
      <c r="N80" s="70" t="s">
        <v>45</v>
      </c>
      <c r="O80" s="70" t="s">
        <v>165</v>
      </c>
      <c r="P80" s="70" t="s">
        <v>166</v>
      </c>
      <c r="Q80" s="70" t="s">
        <v>167</v>
      </c>
      <c r="R80" s="70" t="s">
        <v>168</v>
      </c>
      <c r="S80" s="70" t="s">
        <v>169</v>
      </c>
      <c r="T80" s="71" t="s">
        <v>170</v>
      </c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</row>
    <row r="81" spans="1:65" s="2" customFormat="1" ht="22.9" customHeight="1">
      <c r="A81" s="35"/>
      <c r="B81" s="36"/>
      <c r="C81" s="76" t="s">
        <v>171</v>
      </c>
      <c r="D81" s="37"/>
      <c r="E81" s="37"/>
      <c r="F81" s="37"/>
      <c r="G81" s="37"/>
      <c r="H81" s="37"/>
      <c r="I81" s="37"/>
      <c r="J81" s="158">
        <f>BK81</f>
        <v>0</v>
      </c>
      <c r="K81" s="37"/>
      <c r="L81" s="40"/>
      <c r="M81" s="72"/>
      <c r="N81" s="159"/>
      <c r="O81" s="73"/>
      <c r="P81" s="160">
        <f>P82+P123</f>
        <v>0</v>
      </c>
      <c r="Q81" s="73"/>
      <c r="R81" s="160">
        <f>R82+R123</f>
        <v>0</v>
      </c>
      <c r="S81" s="73"/>
      <c r="T81" s="161">
        <f>T82+T123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74</v>
      </c>
      <c r="AU81" s="18" t="s">
        <v>142</v>
      </c>
      <c r="BK81" s="162">
        <f>BK82+BK123</f>
        <v>0</v>
      </c>
    </row>
    <row r="82" spans="1:65" s="12" customFormat="1" ht="25.9" customHeight="1">
      <c r="B82" s="163"/>
      <c r="C82" s="164"/>
      <c r="D82" s="165" t="s">
        <v>74</v>
      </c>
      <c r="E82" s="166" t="s">
        <v>1249</v>
      </c>
      <c r="F82" s="166" t="s">
        <v>1513</v>
      </c>
      <c r="G82" s="164"/>
      <c r="H82" s="164"/>
      <c r="I82" s="167"/>
      <c r="J82" s="168">
        <f>BK82</f>
        <v>0</v>
      </c>
      <c r="K82" s="164"/>
      <c r="L82" s="169"/>
      <c r="M82" s="170"/>
      <c r="N82" s="171"/>
      <c r="O82" s="171"/>
      <c r="P82" s="172">
        <f>SUM(P83:P122)</f>
        <v>0</v>
      </c>
      <c r="Q82" s="171"/>
      <c r="R82" s="172">
        <f>SUM(R83:R122)</f>
        <v>0</v>
      </c>
      <c r="S82" s="171"/>
      <c r="T82" s="173">
        <f>SUM(T83:T122)</f>
        <v>0</v>
      </c>
      <c r="AR82" s="174" t="s">
        <v>83</v>
      </c>
      <c r="AT82" s="175" t="s">
        <v>74</v>
      </c>
      <c r="AU82" s="175" t="s">
        <v>75</v>
      </c>
      <c r="AY82" s="174" t="s">
        <v>174</v>
      </c>
      <c r="BK82" s="176">
        <f>SUM(BK83:BK122)</f>
        <v>0</v>
      </c>
    </row>
    <row r="83" spans="1:65" s="2" customFormat="1" ht="16.5" customHeight="1">
      <c r="A83" s="35"/>
      <c r="B83" s="36"/>
      <c r="C83" s="179" t="s">
        <v>83</v>
      </c>
      <c r="D83" s="179" t="s">
        <v>177</v>
      </c>
      <c r="E83" s="180" t="s">
        <v>1514</v>
      </c>
      <c r="F83" s="181" t="s">
        <v>1515</v>
      </c>
      <c r="G83" s="182" t="s">
        <v>230</v>
      </c>
      <c r="H83" s="183">
        <v>20</v>
      </c>
      <c r="I83" s="184"/>
      <c r="J83" s="185">
        <f>ROUND(I83*H83,2)</f>
        <v>0</v>
      </c>
      <c r="K83" s="181" t="s">
        <v>19</v>
      </c>
      <c r="L83" s="40"/>
      <c r="M83" s="186" t="s">
        <v>19</v>
      </c>
      <c r="N83" s="187" t="s">
        <v>46</v>
      </c>
      <c r="O83" s="65"/>
      <c r="P83" s="188">
        <f>O83*H83</f>
        <v>0</v>
      </c>
      <c r="Q83" s="188">
        <v>0</v>
      </c>
      <c r="R83" s="188">
        <f>Q83*H83</f>
        <v>0</v>
      </c>
      <c r="S83" s="188">
        <v>0</v>
      </c>
      <c r="T83" s="189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190" t="s">
        <v>182</v>
      </c>
      <c r="AT83" s="190" t="s">
        <v>177</v>
      </c>
      <c r="AU83" s="190" t="s">
        <v>83</v>
      </c>
      <c r="AY83" s="18" t="s">
        <v>174</v>
      </c>
      <c r="BE83" s="191">
        <f>IF(N83="základní",J83,0)</f>
        <v>0</v>
      </c>
      <c r="BF83" s="191">
        <f>IF(N83="snížená",J83,0)</f>
        <v>0</v>
      </c>
      <c r="BG83" s="191">
        <f>IF(N83="zákl. přenesená",J83,0)</f>
        <v>0</v>
      </c>
      <c r="BH83" s="191">
        <f>IF(N83="sníž. přenesená",J83,0)</f>
        <v>0</v>
      </c>
      <c r="BI83" s="191">
        <f>IF(N83="nulová",J83,0)</f>
        <v>0</v>
      </c>
      <c r="BJ83" s="18" t="s">
        <v>83</v>
      </c>
      <c r="BK83" s="191">
        <f>ROUND(I83*H83,2)</f>
        <v>0</v>
      </c>
      <c r="BL83" s="18" t="s">
        <v>182</v>
      </c>
      <c r="BM83" s="190" t="s">
        <v>85</v>
      </c>
    </row>
    <row r="84" spans="1:65" s="2" customFormat="1" ht="11.25">
      <c r="A84" s="35"/>
      <c r="B84" s="36"/>
      <c r="C84" s="37"/>
      <c r="D84" s="192" t="s">
        <v>184</v>
      </c>
      <c r="E84" s="37"/>
      <c r="F84" s="193" t="s">
        <v>1515</v>
      </c>
      <c r="G84" s="37"/>
      <c r="H84" s="37"/>
      <c r="I84" s="194"/>
      <c r="J84" s="37"/>
      <c r="K84" s="37"/>
      <c r="L84" s="40"/>
      <c r="M84" s="195"/>
      <c r="N84" s="196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184</v>
      </c>
      <c r="AU84" s="18" t="s">
        <v>83</v>
      </c>
    </row>
    <row r="85" spans="1:65" s="2" customFormat="1" ht="16.5" customHeight="1">
      <c r="A85" s="35"/>
      <c r="B85" s="36"/>
      <c r="C85" s="179" t="s">
        <v>85</v>
      </c>
      <c r="D85" s="179" t="s">
        <v>177</v>
      </c>
      <c r="E85" s="180" t="s">
        <v>1516</v>
      </c>
      <c r="F85" s="181" t="s">
        <v>1517</v>
      </c>
      <c r="G85" s="182" t="s">
        <v>230</v>
      </c>
      <c r="H85" s="183">
        <v>12</v>
      </c>
      <c r="I85" s="184"/>
      <c r="J85" s="185">
        <f>ROUND(I85*H85,2)</f>
        <v>0</v>
      </c>
      <c r="K85" s="181" t="s">
        <v>19</v>
      </c>
      <c r="L85" s="40"/>
      <c r="M85" s="186" t="s">
        <v>19</v>
      </c>
      <c r="N85" s="187" t="s">
        <v>46</v>
      </c>
      <c r="O85" s="65"/>
      <c r="P85" s="188">
        <f>O85*H85</f>
        <v>0</v>
      </c>
      <c r="Q85" s="188">
        <v>0</v>
      </c>
      <c r="R85" s="188">
        <f>Q85*H85</f>
        <v>0</v>
      </c>
      <c r="S85" s="188">
        <v>0</v>
      </c>
      <c r="T85" s="18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90" t="s">
        <v>182</v>
      </c>
      <c r="AT85" s="190" t="s">
        <v>177</v>
      </c>
      <c r="AU85" s="190" t="s">
        <v>83</v>
      </c>
      <c r="AY85" s="18" t="s">
        <v>174</v>
      </c>
      <c r="BE85" s="191">
        <f>IF(N85="základní",J85,0)</f>
        <v>0</v>
      </c>
      <c r="BF85" s="191">
        <f>IF(N85="snížená",J85,0)</f>
        <v>0</v>
      </c>
      <c r="BG85" s="191">
        <f>IF(N85="zákl. přenesená",J85,0)</f>
        <v>0</v>
      </c>
      <c r="BH85" s="191">
        <f>IF(N85="sníž. přenesená",J85,0)</f>
        <v>0</v>
      </c>
      <c r="BI85" s="191">
        <f>IF(N85="nulová",J85,0)</f>
        <v>0</v>
      </c>
      <c r="BJ85" s="18" t="s">
        <v>83</v>
      </c>
      <c r="BK85" s="191">
        <f>ROUND(I85*H85,2)</f>
        <v>0</v>
      </c>
      <c r="BL85" s="18" t="s">
        <v>182</v>
      </c>
      <c r="BM85" s="190" t="s">
        <v>182</v>
      </c>
    </row>
    <row r="86" spans="1:65" s="2" customFormat="1" ht="11.25">
      <c r="A86" s="35"/>
      <c r="B86" s="36"/>
      <c r="C86" s="37"/>
      <c r="D86" s="192" t="s">
        <v>184</v>
      </c>
      <c r="E86" s="37"/>
      <c r="F86" s="193" t="s">
        <v>1517</v>
      </c>
      <c r="G86" s="37"/>
      <c r="H86" s="37"/>
      <c r="I86" s="194"/>
      <c r="J86" s="37"/>
      <c r="K86" s="37"/>
      <c r="L86" s="40"/>
      <c r="M86" s="195"/>
      <c r="N86" s="19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184</v>
      </c>
      <c r="AU86" s="18" t="s">
        <v>83</v>
      </c>
    </row>
    <row r="87" spans="1:65" s="2" customFormat="1" ht="16.5" customHeight="1">
      <c r="A87" s="35"/>
      <c r="B87" s="36"/>
      <c r="C87" s="179" t="s">
        <v>175</v>
      </c>
      <c r="D87" s="179" t="s">
        <v>177</v>
      </c>
      <c r="E87" s="180" t="s">
        <v>1518</v>
      </c>
      <c r="F87" s="181" t="s">
        <v>1519</v>
      </c>
      <c r="G87" s="182" t="s">
        <v>230</v>
      </c>
      <c r="H87" s="183">
        <v>9</v>
      </c>
      <c r="I87" s="184"/>
      <c r="J87" s="185">
        <f>ROUND(I87*H87,2)</f>
        <v>0</v>
      </c>
      <c r="K87" s="181" t="s">
        <v>19</v>
      </c>
      <c r="L87" s="40"/>
      <c r="M87" s="186" t="s">
        <v>19</v>
      </c>
      <c r="N87" s="187" t="s">
        <v>46</v>
      </c>
      <c r="O87" s="65"/>
      <c r="P87" s="188">
        <f>O87*H87</f>
        <v>0</v>
      </c>
      <c r="Q87" s="188">
        <v>0</v>
      </c>
      <c r="R87" s="188">
        <f>Q87*H87</f>
        <v>0</v>
      </c>
      <c r="S87" s="188">
        <v>0</v>
      </c>
      <c r="T87" s="18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90" t="s">
        <v>182</v>
      </c>
      <c r="AT87" s="190" t="s">
        <v>177</v>
      </c>
      <c r="AU87" s="190" t="s">
        <v>83</v>
      </c>
      <c r="AY87" s="18" t="s">
        <v>174</v>
      </c>
      <c r="BE87" s="191">
        <f>IF(N87="základní",J87,0)</f>
        <v>0</v>
      </c>
      <c r="BF87" s="191">
        <f>IF(N87="snížená",J87,0)</f>
        <v>0</v>
      </c>
      <c r="BG87" s="191">
        <f>IF(N87="zákl. přenesená",J87,0)</f>
        <v>0</v>
      </c>
      <c r="BH87" s="191">
        <f>IF(N87="sníž. přenesená",J87,0)</f>
        <v>0</v>
      </c>
      <c r="BI87" s="191">
        <f>IF(N87="nulová",J87,0)</f>
        <v>0</v>
      </c>
      <c r="BJ87" s="18" t="s">
        <v>83</v>
      </c>
      <c r="BK87" s="191">
        <f>ROUND(I87*H87,2)</f>
        <v>0</v>
      </c>
      <c r="BL87" s="18" t="s">
        <v>182</v>
      </c>
      <c r="BM87" s="190" t="s">
        <v>206</v>
      </c>
    </row>
    <row r="88" spans="1:65" s="2" customFormat="1" ht="11.25">
      <c r="A88" s="35"/>
      <c r="B88" s="36"/>
      <c r="C88" s="37"/>
      <c r="D88" s="192" t="s">
        <v>184</v>
      </c>
      <c r="E88" s="37"/>
      <c r="F88" s="193" t="s">
        <v>1519</v>
      </c>
      <c r="G88" s="37"/>
      <c r="H88" s="37"/>
      <c r="I88" s="194"/>
      <c r="J88" s="37"/>
      <c r="K88" s="37"/>
      <c r="L88" s="40"/>
      <c r="M88" s="195"/>
      <c r="N88" s="19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184</v>
      </c>
      <c r="AU88" s="18" t="s">
        <v>83</v>
      </c>
    </row>
    <row r="89" spans="1:65" s="2" customFormat="1" ht="16.5" customHeight="1">
      <c r="A89" s="35"/>
      <c r="B89" s="36"/>
      <c r="C89" s="179" t="s">
        <v>182</v>
      </c>
      <c r="D89" s="179" t="s">
        <v>177</v>
      </c>
      <c r="E89" s="180" t="s">
        <v>1520</v>
      </c>
      <c r="F89" s="181" t="s">
        <v>1521</v>
      </c>
      <c r="G89" s="182" t="s">
        <v>1522</v>
      </c>
      <c r="H89" s="183">
        <v>1</v>
      </c>
      <c r="I89" s="184"/>
      <c r="J89" s="185">
        <f>ROUND(I89*H89,2)</f>
        <v>0</v>
      </c>
      <c r="K89" s="181" t="s">
        <v>19</v>
      </c>
      <c r="L89" s="40"/>
      <c r="M89" s="186" t="s">
        <v>19</v>
      </c>
      <c r="N89" s="187" t="s">
        <v>46</v>
      </c>
      <c r="O89" s="65"/>
      <c r="P89" s="188">
        <f>O89*H89</f>
        <v>0</v>
      </c>
      <c r="Q89" s="188">
        <v>0</v>
      </c>
      <c r="R89" s="188">
        <f>Q89*H89</f>
        <v>0</v>
      </c>
      <c r="S89" s="188">
        <v>0</v>
      </c>
      <c r="T89" s="18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182</v>
      </c>
      <c r="AT89" s="190" t="s">
        <v>177</v>
      </c>
      <c r="AU89" s="190" t="s">
        <v>83</v>
      </c>
      <c r="AY89" s="18" t="s">
        <v>174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18" t="s">
        <v>83</v>
      </c>
      <c r="BK89" s="191">
        <f>ROUND(I89*H89,2)</f>
        <v>0</v>
      </c>
      <c r="BL89" s="18" t="s">
        <v>182</v>
      </c>
      <c r="BM89" s="190" t="s">
        <v>234</v>
      </c>
    </row>
    <row r="90" spans="1:65" s="2" customFormat="1" ht="11.25">
      <c r="A90" s="35"/>
      <c r="B90" s="36"/>
      <c r="C90" s="37"/>
      <c r="D90" s="192" t="s">
        <v>184</v>
      </c>
      <c r="E90" s="37"/>
      <c r="F90" s="193" t="s">
        <v>1521</v>
      </c>
      <c r="G90" s="37"/>
      <c r="H90" s="37"/>
      <c r="I90" s="194"/>
      <c r="J90" s="37"/>
      <c r="K90" s="37"/>
      <c r="L90" s="40"/>
      <c r="M90" s="195"/>
      <c r="N90" s="19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184</v>
      </c>
      <c r="AU90" s="18" t="s">
        <v>83</v>
      </c>
    </row>
    <row r="91" spans="1:65" s="2" customFormat="1" ht="16.5" customHeight="1">
      <c r="A91" s="35"/>
      <c r="B91" s="36"/>
      <c r="C91" s="179" t="s">
        <v>214</v>
      </c>
      <c r="D91" s="179" t="s">
        <v>177</v>
      </c>
      <c r="E91" s="180" t="s">
        <v>1523</v>
      </c>
      <c r="F91" s="181" t="s">
        <v>1524</v>
      </c>
      <c r="G91" s="182" t="s">
        <v>1236</v>
      </c>
      <c r="H91" s="183">
        <v>7</v>
      </c>
      <c r="I91" s="184"/>
      <c r="J91" s="185">
        <f>ROUND(I91*H91,2)</f>
        <v>0</v>
      </c>
      <c r="K91" s="181" t="s">
        <v>19</v>
      </c>
      <c r="L91" s="40"/>
      <c r="M91" s="186" t="s">
        <v>19</v>
      </c>
      <c r="N91" s="187" t="s">
        <v>46</v>
      </c>
      <c r="O91" s="65"/>
      <c r="P91" s="188">
        <f>O91*H91</f>
        <v>0</v>
      </c>
      <c r="Q91" s="188">
        <v>0</v>
      </c>
      <c r="R91" s="188">
        <f>Q91*H91</f>
        <v>0</v>
      </c>
      <c r="S91" s="188">
        <v>0</v>
      </c>
      <c r="T91" s="18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182</v>
      </c>
      <c r="AT91" s="190" t="s">
        <v>177</v>
      </c>
      <c r="AU91" s="190" t="s">
        <v>83</v>
      </c>
      <c r="AY91" s="18" t="s">
        <v>174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18" t="s">
        <v>83</v>
      </c>
      <c r="BK91" s="191">
        <f>ROUND(I91*H91,2)</f>
        <v>0</v>
      </c>
      <c r="BL91" s="18" t="s">
        <v>182</v>
      </c>
      <c r="BM91" s="190" t="s">
        <v>245</v>
      </c>
    </row>
    <row r="92" spans="1:65" s="2" customFormat="1" ht="11.25">
      <c r="A92" s="35"/>
      <c r="B92" s="36"/>
      <c r="C92" s="37"/>
      <c r="D92" s="192" t="s">
        <v>184</v>
      </c>
      <c r="E92" s="37"/>
      <c r="F92" s="193" t="s">
        <v>1524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184</v>
      </c>
      <c r="AU92" s="18" t="s">
        <v>83</v>
      </c>
    </row>
    <row r="93" spans="1:65" s="2" customFormat="1" ht="16.5" customHeight="1">
      <c r="A93" s="35"/>
      <c r="B93" s="36"/>
      <c r="C93" s="179" t="s">
        <v>206</v>
      </c>
      <c r="D93" s="179" t="s">
        <v>177</v>
      </c>
      <c r="E93" s="180" t="s">
        <v>1525</v>
      </c>
      <c r="F93" s="181" t="s">
        <v>1526</v>
      </c>
      <c r="G93" s="182" t="s">
        <v>1236</v>
      </c>
      <c r="H93" s="183">
        <v>4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83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8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1526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83</v>
      </c>
    </row>
    <row r="95" spans="1:65" s="2" customFormat="1" ht="16.5" customHeight="1">
      <c r="A95" s="35"/>
      <c r="B95" s="36"/>
      <c r="C95" s="179" t="s">
        <v>227</v>
      </c>
      <c r="D95" s="179" t="s">
        <v>177</v>
      </c>
      <c r="E95" s="180" t="s">
        <v>1527</v>
      </c>
      <c r="F95" s="181" t="s">
        <v>1528</v>
      </c>
      <c r="G95" s="182" t="s">
        <v>1236</v>
      </c>
      <c r="H95" s="183">
        <v>4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83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273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1528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83</v>
      </c>
    </row>
    <row r="97" spans="1:65" s="2" customFormat="1" ht="16.5" customHeight="1">
      <c r="A97" s="35"/>
      <c r="B97" s="36"/>
      <c r="C97" s="179" t="s">
        <v>234</v>
      </c>
      <c r="D97" s="179" t="s">
        <v>177</v>
      </c>
      <c r="E97" s="180" t="s">
        <v>1529</v>
      </c>
      <c r="F97" s="181" t="s">
        <v>1530</v>
      </c>
      <c r="G97" s="182" t="s">
        <v>1531</v>
      </c>
      <c r="H97" s="183">
        <v>220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83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286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1530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83</v>
      </c>
    </row>
    <row r="99" spans="1:65" s="2" customFormat="1" ht="16.5" customHeight="1">
      <c r="A99" s="35"/>
      <c r="B99" s="36"/>
      <c r="C99" s="179" t="s">
        <v>239</v>
      </c>
      <c r="D99" s="179" t="s">
        <v>177</v>
      </c>
      <c r="E99" s="180" t="s">
        <v>1532</v>
      </c>
      <c r="F99" s="181" t="s">
        <v>1533</v>
      </c>
      <c r="G99" s="182" t="s">
        <v>230</v>
      </c>
      <c r="H99" s="183">
        <v>32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83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300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1533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83</v>
      </c>
    </row>
    <row r="101" spans="1:65" s="2" customFormat="1" ht="16.5" customHeight="1">
      <c r="A101" s="35"/>
      <c r="B101" s="36"/>
      <c r="C101" s="179" t="s">
        <v>245</v>
      </c>
      <c r="D101" s="179" t="s">
        <v>177</v>
      </c>
      <c r="E101" s="180" t="s">
        <v>1534</v>
      </c>
      <c r="F101" s="181" t="s">
        <v>1535</v>
      </c>
      <c r="G101" s="182" t="s">
        <v>230</v>
      </c>
      <c r="H101" s="183">
        <v>32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83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315</v>
      </c>
    </row>
    <row r="102" spans="1:65" s="2" customFormat="1" ht="11.25">
      <c r="A102" s="35"/>
      <c r="B102" s="36"/>
      <c r="C102" s="37"/>
      <c r="D102" s="192" t="s">
        <v>184</v>
      </c>
      <c r="E102" s="37"/>
      <c r="F102" s="193" t="s">
        <v>1535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83</v>
      </c>
    </row>
    <row r="103" spans="1:65" s="2" customFormat="1" ht="16.5" customHeight="1">
      <c r="A103" s="35"/>
      <c r="B103" s="36"/>
      <c r="C103" s="179" t="s">
        <v>253</v>
      </c>
      <c r="D103" s="179" t="s">
        <v>177</v>
      </c>
      <c r="E103" s="180" t="s">
        <v>1536</v>
      </c>
      <c r="F103" s="181" t="s">
        <v>1537</v>
      </c>
      <c r="G103" s="182" t="s">
        <v>230</v>
      </c>
      <c r="H103" s="183">
        <v>32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83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326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1537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83</v>
      </c>
    </row>
    <row r="105" spans="1:65" s="2" customFormat="1" ht="16.5" customHeight="1">
      <c r="A105" s="35"/>
      <c r="B105" s="36"/>
      <c r="C105" s="179" t="s">
        <v>8</v>
      </c>
      <c r="D105" s="179" t="s">
        <v>177</v>
      </c>
      <c r="E105" s="180" t="s">
        <v>1538</v>
      </c>
      <c r="F105" s="181" t="s">
        <v>1539</v>
      </c>
      <c r="G105" s="182" t="s">
        <v>230</v>
      </c>
      <c r="H105" s="183">
        <v>32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83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339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1539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83</v>
      </c>
    </row>
    <row r="107" spans="1:65" s="2" customFormat="1" ht="16.5" customHeight="1">
      <c r="A107" s="35"/>
      <c r="B107" s="36"/>
      <c r="C107" s="179" t="s">
        <v>266</v>
      </c>
      <c r="D107" s="179" t="s">
        <v>177</v>
      </c>
      <c r="E107" s="180" t="s">
        <v>1540</v>
      </c>
      <c r="F107" s="181" t="s">
        <v>1541</v>
      </c>
      <c r="G107" s="182" t="s">
        <v>1236</v>
      </c>
      <c r="H107" s="183">
        <v>6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83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352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1541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83</v>
      </c>
    </row>
    <row r="109" spans="1:65" s="2" customFormat="1" ht="16.5" customHeight="1">
      <c r="A109" s="35"/>
      <c r="B109" s="36"/>
      <c r="C109" s="179" t="s">
        <v>273</v>
      </c>
      <c r="D109" s="179" t="s">
        <v>177</v>
      </c>
      <c r="E109" s="180" t="s">
        <v>1542</v>
      </c>
      <c r="F109" s="181" t="s">
        <v>1543</v>
      </c>
      <c r="G109" s="182" t="s">
        <v>1236</v>
      </c>
      <c r="H109" s="183">
        <v>8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182</v>
      </c>
      <c r="AT109" s="190" t="s">
        <v>177</v>
      </c>
      <c r="AU109" s="190" t="s">
        <v>83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182</v>
      </c>
      <c r="BM109" s="190" t="s">
        <v>367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1543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83</v>
      </c>
    </row>
    <row r="111" spans="1:65" s="2" customFormat="1" ht="16.5" customHeight="1">
      <c r="A111" s="35"/>
      <c r="B111" s="36"/>
      <c r="C111" s="179" t="s">
        <v>280</v>
      </c>
      <c r="D111" s="179" t="s">
        <v>177</v>
      </c>
      <c r="E111" s="180" t="s">
        <v>1544</v>
      </c>
      <c r="F111" s="181" t="s">
        <v>1545</v>
      </c>
      <c r="G111" s="182" t="s">
        <v>1522</v>
      </c>
      <c r="H111" s="183">
        <v>1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182</v>
      </c>
      <c r="AT111" s="190" t="s">
        <v>177</v>
      </c>
      <c r="AU111" s="190" t="s">
        <v>83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182</v>
      </c>
      <c r="BM111" s="190" t="s">
        <v>380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1545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83</v>
      </c>
    </row>
    <row r="113" spans="1:65" s="2" customFormat="1" ht="16.5" customHeight="1">
      <c r="A113" s="35"/>
      <c r="B113" s="36"/>
      <c r="C113" s="179" t="s">
        <v>286</v>
      </c>
      <c r="D113" s="179" t="s">
        <v>177</v>
      </c>
      <c r="E113" s="180" t="s">
        <v>1546</v>
      </c>
      <c r="F113" s="181" t="s">
        <v>1547</v>
      </c>
      <c r="G113" s="182" t="s">
        <v>1522</v>
      </c>
      <c r="H113" s="183">
        <v>1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83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289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1547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83</v>
      </c>
    </row>
    <row r="115" spans="1:65" s="2" customFormat="1" ht="24.2" customHeight="1">
      <c r="A115" s="35"/>
      <c r="B115" s="36"/>
      <c r="C115" s="179" t="s">
        <v>293</v>
      </c>
      <c r="D115" s="179" t="s">
        <v>177</v>
      </c>
      <c r="E115" s="180" t="s">
        <v>1548</v>
      </c>
      <c r="F115" s="181" t="s">
        <v>1549</v>
      </c>
      <c r="G115" s="182" t="s">
        <v>1236</v>
      </c>
      <c r="H115" s="183">
        <v>1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83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409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1549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83</v>
      </c>
    </row>
    <row r="117" spans="1:65" s="2" customFormat="1" ht="16.5" customHeight="1">
      <c r="A117" s="35"/>
      <c r="B117" s="36"/>
      <c r="C117" s="179" t="s">
        <v>300</v>
      </c>
      <c r="D117" s="179" t="s">
        <v>177</v>
      </c>
      <c r="E117" s="180" t="s">
        <v>1550</v>
      </c>
      <c r="F117" s="181" t="s">
        <v>1551</v>
      </c>
      <c r="G117" s="182" t="s">
        <v>1236</v>
      </c>
      <c r="H117" s="183">
        <v>2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83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423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1551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83</v>
      </c>
    </row>
    <row r="119" spans="1:65" s="2" customFormat="1" ht="16.5" customHeight="1">
      <c r="A119" s="35"/>
      <c r="B119" s="36"/>
      <c r="C119" s="179" t="s">
        <v>307</v>
      </c>
      <c r="D119" s="179" t="s">
        <v>177</v>
      </c>
      <c r="E119" s="180" t="s">
        <v>1552</v>
      </c>
      <c r="F119" s="181" t="s">
        <v>1553</v>
      </c>
      <c r="G119" s="182" t="s">
        <v>1236</v>
      </c>
      <c r="H119" s="183">
        <v>1</v>
      </c>
      <c r="I119" s="184"/>
      <c r="J119" s="185">
        <f>ROUND(I119*H119,2)</f>
        <v>0</v>
      </c>
      <c r="K119" s="181" t="s">
        <v>19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182</v>
      </c>
      <c r="AT119" s="190" t="s">
        <v>177</v>
      </c>
      <c r="AU119" s="190" t="s">
        <v>83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182</v>
      </c>
      <c r="BM119" s="190" t="s">
        <v>435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1553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83</v>
      </c>
    </row>
    <row r="121" spans="1:65" s="2" customFormat="1" ht="37.9" customHeight="1">
      <c r="A121" s="35"/>
      <c r="B121" s="36"/>
      <c r="C121" s="179" t="s">
        <v>315</v>
      </c>
      <c r="D121" s="179" t="s">
        <v>177</v>
      </c>
      <c r="E121" s="180" t="s">
        <v>1554</v>
      </c>
      <c r="F121" s="181" t="s">
        <v>1555</v>
      </c>
      <c r="G121" s="182" t="s">
        <v>1236</v>
      </c>
      <c r="H121" s="183">
        <v>2</v>
      </c>
      <c r="I121" s="184"/>
      <c r="J121" s="185">
        <f>ROUND(I121*H121,2)</f>
        <v>0</v>
      </c>
      <c r="K121" s="181" t="s">
        <v>19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182</v>
      </c>
      <c r="AT121" s="190" t="s">
        <v>177</v>
      </c>
      <c r="AU121" s="190" t="s">
        <v>83</v>
      </c>
      <c r="AY121" s="18" t="s">
        <v>174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83</v>
      </c>
      <c r="BK121" s="191">
        <f>ROUND(I121*H121,2)</f>
        <v>0</v>
      </c>
      <c r="BL121" s="18" t="s">
        <v>182</v>
      </c>
      <c r="BM121" s="190" t="s">
        <v>444</v>
      </c>
    </row>
    <row r="122" spans="1:65" s="2" customFormat="1" ht="29.25">
      <c r="A122" s="35"/>
      <c r="B122" s="36"/>
      <c r="C122" s="37"/>
      <c r="D122" s="192" t="s">
        <v>184</v>
      </c>
      <c r="E122" s="37"/>
      <c r="F122" s="193" t="s">
        <v>1556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184</v>
      </c>
      <c r="AU122" s="18" t="s">
        <v>83</v>
      </c>
    </row>
    <row r="123" spans="1:65" s="12" customFormat="1" ht="25.9" customHeight="1">
      <c r="B123" s="163"/>
      <c r="C123" s="164"/>
      <c r="D123" s="165" t="s">
        <v>74</v>
      </c>
      <c r="E123" s="166" t="s">
        <v>1557</v>
      </c>
      <c r="F123" s="166" t="s">
        <v>1558</v>
      </c>
      <c r="G123" s="164"/>
      <c r="H123" s="164"/>
      <c r="I123" s="167"/>
      <c r="J123" s="168">
        <f>BK123</f>
        <v>0</v>
      </c>
      <c r="K123" s="164"/>
      <c r="L123" s="169"/>
      <c r="M123" s="170"/>
      <c r="N123" s="171"/>
      <c r="O123" s="171"/>
      <c r="P123" s="172">
        <f>SUM(P124:P141)</f>
        <v>0</v>
      </c>
      <c r="Q123" s="171"/>
      <c r="R123" s="172">
        <f>SUM(R124:R141)</f>
        <v>0</v>
      </c>
      <c r="S123" s="171"/>
      <c r="T123" s="173">
        <f>SUM(T124:T141)</f>
        <v>0</v>
      </c>
      <c r="AR123" s="174" t="s">
        <v>83</v>
      </c>
      <c r="AT123" s="175" t="s">
        <v>74</v>
      </c>
      <c r="AU123" s="175" t="s">
        <v>75</v>
      </c>
      <c r="AY123" s="174" t="s">
        <v>174</v>
      </c>
      <c r="BK123" s="176">
        <f>SUM(BK124:BK141)</f>
        <v>0</v>
      </c>
    </row>
    <row r="124" spans="1:65" s="2" customFormat="1" ht="16.5" customHeight="1">
      <c r="A124" s="35"/>
      <c r="B124" s="36"/>
      <c r="C124" s="179" t="s">
        <v>7</v>
      </c>
      <c r="D124" s="179" t="s">
        <v>177</v>
      </c>
      <c r="E124" s="180" t="s">
        <v>1559</v>
      </c>
      <c r="F124" s="181" t="s">
        <v>1560</v>
      </c>
      <c r="G124" s="182" t="s">
        <v>1522</v>
      </c>
      <c r="H124" s="183">
        <v>1</v>
      </c>
      <c r="I124" s="184"/>
      <c r="J124" s="185">
        <f>ROUND(I124*H124,2)</f>
        <v>0</v>
      </c>
      <c r="K124" s="181" t="s">
        <v>19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182</v>
      </c>
      <c r="AT124" s="190" t="s">
        <v>177</v>
      </c>
      <c r="AU124" s="190" t="s">
        <v>83</v>
      </c>
      <c r="AY124" s="18" t="s">
        <v>174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83</v>
      </c>
      <c r="BK124" s="191">
        <f>ROUND(I124*H124,2)</f>
        <v>0</v>
      </c>
      <c r="BL124" s="18" t="s">
        <v>182</v>
      </c>
      <c r="BM124" s="190" t="s">
        <v>460</v>
      </c>
    </row>
    <row r="125" spans="1:65" s="2" customFormat="1" ht="11.25">
      <c r="A125" s="35"/>
      <c r="B125" s="36"/>
      <c r="C125" s="37"/>
      <c r="D125" s="192" t="s">
        <v>184</v>
      </c>
      <c r="E125" s="37"/>
      <c r="F125" s="193" t="s">
        <v>1560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184</v>
      </c>
      <c r="AU125" s="18" t="s">
        <v>83</v>
      </c>
    </row>
    <row r="126" spans="1:65" s="2" customFormat="1" ht="16.5" customHeight="1">
      <c r="A126" s="35"/>
      <c r="B126" s="36"/>
      <c r="C126" s="179" t="s">
        <v>326</v>
      </c>
      <c r="D126" s="179" t="s">
        <v>177</v>
      </c>
      <c r="E126" s="180" t="s">
        <v>1561</v>
      </c>
      <c r="F126" s="181" t="s">
        <v>1562</v>
      </c>
      <c r="G126" s="182" t="s">
        <v>1522</v>
      </c>
      <c r="H126" s="183">
        <v>9</v>
      </c>
      <c r="I126" s="184"/>
      <c r="J126" s="185">
        <f>ROUND(I126*H126,2)</f>
        <v>0</v>
      </c>
      <c r="K126" s="181" t="s">
        <v>19</v>
      </c>
      <c r="L126" s="40"/>
      <c r="M126" s="186" t="s">
        <v>19</v>
      </c>
      <c r="N126" s="187" t="s">
        <v>46</v>
      </c>
      <c r="O126" s="65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182</v>
      </c>
      <c r="AT126" s="190" t="s">
        <v>177</v>
      </c>
      <c r="AU126" s="190" t="s">
        <v>83</v>
      </c>
      <c r="AY126" s="18" t="s">
        <v>174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182</v>
      </c>
      <c r="BM126" s="190" t="s">
        <v>471</v>
      </c>
    </row>
    <row r="127" spans="1:65" s="2" customFormat="1" ht="11.25">
      <c r="A127" s="35"/>
      <c r="B127" s="36"/>
      <c r="C127" s="37"/>
      <c r="D127" s="192" t="s">
        <v>184</v>
      </c>
      <c r="E127" s="37"/>
      <c r="F127" s="193" t="s">
        <v>1562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184</v>
      </c>
      <c r="AU127" s="18" t="s">
        <v>83</v>
      </c>
    </row>
    <row r="128" spans="1:65" s="2" customFormat="1" ht="16.5" customHeight="1">
      <c r="A128" s="35"/>
      <c r="B128" s="36"/>
      <c r="C128" s="179" t="s">
        <v>333</v>
      </c>
      <c r="D128" s="179" t="s">
        <v>177</v>
      </c>
      <c r="E128" s="180" t="s">
        <v>1563</v>
      </c>
      <c r="F128" s="181" t="s">
        <v>1564</v>
      </c>
      <c r="G128" s="182" t="s">
        <v>1522</v>
      </c>
      <c r="H128" s="183">
        <v>1</v>
      </c>
      <c r="I128" s="184"/>
      <c r="J128" s="185">
        <f>ROUND(I128*H128,2)</f>
        <v>0</v>
      </c>
      <c r="K128" s="181" t="s">
        <v>19</v>
      </c>
      <c r="L128" s="40"/>
      <c r="M128" s="186" t="s">
        <v>19</v>
      </c>
      <c r="N128" s="187" t="s">
        <v>46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182</v>
      </c>
      <c r="AT128" s="190" t="s">
        <v>177</v>
      </c>
      <c r="AU128" s="190" t="s">
        <v>83</v>
      </c>
      <c r="AY128" s="18" t="s">
        <v>174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182</v>
      </c>
      <c r="BM128" s="190" t="s">
        <v>482</v>
      </c>
    </row>
    <row r="129" spans="1:65" s="2" customFormat="1" ht="11.25">
      <c r="A129" s="35"/>
      <c r="B129" s="36"/>
      <c r="C129" s="37"/>
      <c r="D129" s="192" t="s">
        <v>184</v>
      </c>
      <c r="E129" s="37"/>
      <c r="F129" s="193" t="s">
        <v>1564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184</v>
      </c>
      <c r="AU129" s="18" t="s">
        <v>83</v>
      </c>
    </row>
    <row r="130" spans="1:65" s="2" customFormat="1" ht="16.5" customHeight="1">
      <c r="A130" s="35"/>
      <c r="B130" s="36"/>
      <c r="C130" s="179" t="s">
        <v>339</v>
      </c>
      <c r="D130" s="179" t="s">
        <v>177</v>
      </c>
      <c r="E130" s="180" t="s">
        <v>1565</v>
      </c>
      <c r="F130" s="181" t="s">
        <v>1566</v>
      </c>
      <c r="G130" s="182" t="s">
        <v>1522</v>
      </c>
      <c r="H130" s="183">
        <v>1</v>
      </c>
      <c r="I130" s="184"/>
      <c r="J130" s="185">
        <f>ROUND(I130*H130,2)</f>
        <v>0</v>
      </c>
      <c r="K130" s="181" t="s">
        <v>19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182</v>
      </c>
      <c r="AT130" s="190" t="s">
        <v>177</v>
      </c>
      <c r="AU130" s="190" t="s">
        <v>83</v>
      </c>
      <c r="AY130" s="18" t="s">
        <v>174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182</v>
      </c>
      <c r="BM130" s="190" t="s">
        <v>491</v>
      </c>
    </row>
    <row r="131" spans="1:65" s="2" customFormat="1" ht="11.25">
      <c r="A131" s="35"/>
      <c r="B131" s="36"/>
      <c r="C131" s="37"/>
      <c r="D131" s="192" t="s">
        <v>184</v>
      </c>
      <c r="E131" s="37"/>
      <c r="F131" s="193" t="s">
        <v>1566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184</v>
      </c>
      <c r="AU131" s="18" t="s">
        <v>83</v>
      </c>
    </row>
    <row r="132" spans="1:65" s="2" customFormat="1" ht="16.5" customHeight="1">
      <c r="A132" s="35"/>
      <c r="B132" s="36"/>
      <c r="C132" s="179" t="s">
        <v>346</v>
      </c>
      <c r="D132" s="179" t="s">
        <v>177</v>
      </c>
      <c r="E132" s="180" t="s">
        <v>1567</v>
      </c>
      <c r="F132" s="181" t="s">
        <v>1568</v>
      </c>
      <c r="G132" s="182" t="s">
        <v>1522</v>
      </c>
      <c r="H132" s="183">
        <v>1</v>
      </c>
      <c r="I132" s="184"/>
      <c r="J132" s="185">
        <f>ROUND(I132*H132,2)</f>
        <v>0</v>
      </c>
      <c r="K132" s="181" t="s">
        <v>19</v>
      </c>
      <c r="L132" s="40"/>
      <c r="M132" s="186" t="s">
        <v>19</v>
      </c>
      <c r="N132" s="187" t="s">
        <v>46</v>
      </c>
      <c r="O132" s="65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182</v>
      </c>
      <c r="AT132" s="190" t="s">
        <v>177</v>
      </c>
      <c r="AU132" s="190" t="s">
        <v>83</v>
      </c>
      <c r="AY132" s="18" t="s">
        <v>174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182</v>
      </c>
      <c r="BM132" s="190" t="s">
        <v>502</v>
      </c>
    </row>
    <row r="133" spans="1:65" s="2" customFormat="1" ht="11.25">
      <c r="A133" s="35"/>
      <c r="B133" s="36"/>
      <c r="C133" s="37"/>
      <c r="D133" s="192" t="s">
        <v>184</v>
      </c>
      <c r="E133" s="37"/>
      <c r="F133" s="193" t="s">
        <v>1568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184</v>
      </c>
      <c r="AU133" s="18" t="s">
        <v>83</v>
      </c>
    </row>
    <row r="134" spans="1:65" s="2" customFormat="1" ht="16.5" customHeight="1">
      <c r="A134" s="35"/>
      <c r="B134" s="36"/>
      <c r="C134" s="179" t="s">
        <v>352</v>
      </c>
      <c r="D134" s="179" t="s">
        <v>177</v>
      </c>
      <c r="E134" s="180" t="s">
        <v>1569</v>
      </c>
      <c r="F134" s="181" t="s">
        <v>1570</v>
      </c>
      <c r="G134" s="182" t="s">
        <v>1522</v>
      </c>
      <c r="H134" s="183">
        <v>1</v>
      </c>
      <c r="I134" s="184"/>
      <c r="J134" s="185">
        <f>ROUND(I134*H134,2)</f>
        <v>0</v>
      </c>
      <c r="K134" s="181" t="s">
        <v>19</v>
      </c>
      <c r="L134" s="40"/>
      <c r="M134" s="186" t="s">
        <v>19</v>
      </c>
      <c r="N134" s="187" t="s">
        <v>46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182</v>
      </c>
      <c r="AT134" s="190" t="s">
        <v>177</v>
      </c>
      <c r="AU134" s="190" t="s">
        <v>83</v>
      </c>
      <c r="AY134" s="18" t="s">
        <v>174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182</v>
      </c>
      <c r="BM134" s="190" t="s">
        <v>516</v>
      </c>
    </row>
    <row r="135" spans="1:65" s="2" customFormat="1" ht="11.25">
      <c r="A135" s="35"/>
      <c r="B135" s="36"/>
      <c r="C135" s="37"/>
      <c r="D135" s="192" t="s">
        <v>184</v>
      </c>
      <c r="E135" s="37"/>
      <c r="F135" s="193" t="s">
        <v>1570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184</v>
      </c>
      <c r="AU135" s="18" t="s">
        <v>83</v>
      </c>
    </row>
    <row r="136" spans="1:65" s="2" customFormat="1" ht="16.5" customHeight="1">
      <c r="A136" s="35"/>
      <c r="B136" s="36"/>
      <c r="C136" s="179" t="s">
        <v>361</v>
      </c>
      <c r="D136" s="179" t="s">
        <v>177</v>
      </c>
      <c r="E136" s="180" t="s">
        <v>1571</v>
      </c>
      <c r="F136" s="181" t="s">
        <v>1572</v>
      </c>
      <c r="G136" s="182" t="s">
        <v>1522</v>
      </c>
      <c r="H136" s="183">
        <v>1</v>
      </c>
      <c r="I136" s="184"/>
      <c r="J136" s="185">
        <f>ROUND(I136*H136,2)</f>
        <v>0</v>
      </c>
      <c r="K136" s="181" t="s">
        <v>19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182</v>
      </c>
      <c r="AT136" s="190" t="s">
        <v>177</v>
      </c>
      <c r="AU136" s="190" t="s">
        <v>83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182</v>
      </c>
      <c r="BM136" s="190" t="s">
        <v>528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1572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83</v>
      </c>
    </row>
    <row r="138" spans="1:65" s="2" customFormat="1" ht="16.5" customHeight="1">
      <c r="A138" s="35"/>
      <c r="B138" s="36"/>
      <c r="C138" s="179" t="s">
        <v>367</v>
      </c>
      <c r="D138" s="179" t="s">
        <v>177</v>
      </c>
      <c r="E138" s="180" t="s">
        <v>1573</v>
      </c>
      <c r="F138" s="181" t="s">
        <v>1574</v>
      </c>
      <c r="G138" s="182" t="s">
        <v>1522</v>
      </c>
      <c r="H138" s="183">
        <v>1</v>
      </c>
      <c r="I138" s="184"/>
      <c r="J138" s="185">
        <f>ROUND(I138*H138,2)</f>
        <v>0</v>
      </c>
      <c r="K138" s="181" t="s">
        <v>19</v>
      </c>
      <c r="L138" s="40"/>
      <c r="M138" s="186" t="s">
        <v>19</v>
      </c>
      <c r="N138" s="187" t="s">
        <v>46</v>
      </c>
      <c r="O138" s="65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182</v>
      </c>
      <c r="AT138" s="190" t="s">
        <v>177</v>
      </c>
      <c r="AU138" s="190" t="s">
        <v>83</v>
      </c>
      <c r="AY138" s="18" t="s">
        <v>174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182</v>
      </c>
      <c r="BM138" s="190" t="s">
        <v>538</v>
      </c>
    </row>
    <row r="139" spans="1:65" s="2" customFormat="1" ht="11.25">
      <c r="A139" s="35"/>
      <c r="B139" s="36"/>
      <c r="C139" s="37"/>
      <c r="D139" s="192" t="s">
        <v>184</v>
      </c>
      <c r="E139" s="37"/>
      <c r="F139" s="193" t="s">
        <v>1574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184</v>
      </c>
      <c r="AU139" s="18" t="s">
        <v>83</v>
      </c>
    </row>
    <row r="140" spans="1:65" s="2" customFormat="1" ht="16.5" customHeight="1">
      <c r="A140" s="35"/>
      <c r="B140" s="36"/>
      <c r="C140" s="179" t="s">
        <v>374</v>
      </c>
      <c r="D140" s="179" t="s">
        <v>177</v>
      </c>
      <c r="E140" s="180" t="s">
        <v>1575</v>
      </c>
      <c r="F140" s="181" t="s">
        <v>1576</v>
      </c>
      <c r="G140" s="182" t="s">
        <v>1522</v>
      </c>
      <c r="H140" s="183">
        <v>1</v>
      </c>
      <c r="I140" s="184"/>
      <c r="J140" s="185">
        <f>ROUND(I140*H140,2)</f>
        <v>0</v>
      </c>
      <c r="K140" s="181" t="s">
        <v>19</v>
      </c>
      <c r="L140" s="40"/>
      <c r="M140" s="186" t="s">
        <v>19</v>
      </c>
      <c r="N140" s="187" t="s">
        <v>46</v>
      </c>
      <c r="O140" s="65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182</v>
      </c>
      <c r="AT140" s="190" t="s">
        <v>177</v>
      </c>
      <c r="AU140" s="190" t="s">
        <v>83</v>
      </c>
      <c r="AY140" s="18" t="s">
        <v>174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182</v>
      </c>
      <c r="BM140" s="190" t="s">
        <v>553</v>
      </c>
    </row>
    <row r="141" spans="1:65" s="2" customFormat="1" ht="11.25">
      <c r="A141" s="35"/>
      <c r="B141" s="36"/>
      <c r="C141" s="37"/>
      <c r="D141" s="192" t="s">
        <v>184</v>
      </c>
      <c r="E141" s="37"/>
      <c r="F141" s="193" t="s">
        <v>1576</v>
      </c>
      <c r="G141" s="37"/>
      <c r="H141" s="37"/>
      <c r="I141" s="194"/>
      <c r="J141" s="37"/>
      <c r="K141" s="37"/>
      <c r="L141" s="40"/>
      <c r="M141" s="238"/>
      <c r="N141" s="239"/>
      <c r="O141" s="240"/>
      <c r="P141" s="240"/>
      <c r="Q141" s="240"/>
      <c r="R141" s="240"/>
      <c r="S141" s="240"/>
      <c r="T141" s="241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184</v>
      </c>
      <c r="AU141" s="18" t="s">
        <v>83</v>
      </c>
    </row>
    <row r="142" spans="1:65" s="2" customFormat="1" ht="6.95" customHeight="1">
      <c r="A142" s="35"/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0"/>
      <c r="M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</sheetData>
  <sheetProtection algorithmName="SHA-512" hashValue="2y6JIWK51sRWgLZzvwiw0wOMCPT2C8i92CT2J3FNJBizmYOwdxJ9RN5kVdXlxrReDWamiUaEdyoCfsjnBYYR1g==" saltValue="T4HIcdXMCjeO6UCFF1LLfSPY7bLjS6yEbbBUgR9g6iDrw6DcCJNqz//II/E4joC6EbCr/guFimsrgYXXXBx9tw==" spinCount="100000" sheet="1" objects="1" scenarios="1" formatColumns="0" formatRows="0" autoFilter="0"/>
  <autoFilter ref="C80:K141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129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1577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ROUND(J79,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ROUND((SUM(BE79:BE86)),  2)</f>
        <v>0</v>
      </c>
      <c r="G33" s="35"/>
      <c r="H33" s="35"/>
      <c r="I33" s="125">
        <v>0.21</v>
      </c>
      <c r="J33" s="124">
        <f>ROUND(((SUM(BE79:BE86))*I33),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ROUND((SUM(BF79:BF86)),  2)</f>
        <v>0</v>
      </c>
      <c r="G34" s="35"/>
      <c r="H34" s="35"/>
      <c r="I34" s="125">
        <v>0.12</v>
      </c>
      <c r="J34" s="124">
        <f>ROUND(((SUM(BF79:BF86))*I34),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ROUND((SUM(BG79:BG86)),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ROUND((SUM(BH79:BH86)),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ROUND((SUM(BI79:BI86)),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06 - Lékařská technologie, vybavení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J79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159</v>
      </c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6.5" customHeight="1">
      <c r="A69" s="35"/>
      <c r="B69" s="36"/>
      <c r="C69" s="37"/>
      <c r="D69" s="37"/>
      <c r="E69" s="380" t="str">
        <f>E7</f>
        <v>Expektace_04_25</v>
      </c>
      <c r="F69" s="381"/>
      <c r="G69" s="381"/>
      <c r="H69" s="381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12" customHeight="1">
      <c r="A70" s="35"/>
      <c r="B70" s="36"/>
      <c r="C70" s="30" t="s">
        <v>137</v>
      </c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6.5" customHeight="1">
      <c r="A71" s="35"/>
      <c r="B71" s="36"/>
      <c r="C71" s="37"/>
      <c r="D71" s="37"/>
      <c r="E71" s="334" t="str">
        <f>E9</f>
        <v>06 - Lékařská technologie, vybavení</v>
      </c>
      <c r="F71" s="382"/>
      <c r="G71" s="382"/>
      <c r="H71" s="382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2" customHeight="1">
      <c r="A73" s="35"/>
      <c r="B73" s="36"/>
      <c r="C73" s="30" t="s">
        <v>21</v>
      </c>
      <c r="D73" s="37"/>
      <c r="E73" s="37"/>
      <c r="F73" s="28" t="str">
        <f>F12</f>
        <v>parc.č. 650/40, 650/39, 650/38</v>
      </c>
      <c r="G73" s="37"/>
      <c r="H73" s="37"/>
      <c r="I73" s="30" t="s">
        <v>23</v>
      </c>
      <c r="J73" s="60" t="str">
        <f>IF(J12="","",J12)</f>
        <v>18. 6. 2024</v>
      </c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5.2" customHeight="1">
      <c r="A75" s="35"/>
      <c r="B75" s="36"/>
      <c r="C75" s="30" t="s">
        <v>25</v>
      </c>
      <c r="D75" s="37"/>
      <c r="E75" s="37"/>
      <c r="F75" s="28" t="str">
        <f>E15</f>
        <v>Nemocnice ve Frýdku-Místku, p.o.</v>
      </c>
      <c r="G75" s="37"/>
      <c r="H75" s="37"/>
      <c r="I75" s="30" t="s">
        <v>32</v>
      </c>
      <c r="J75" s="33" t="str">
        <f>E21</f>
        <v xml:space="preserve"> </v>
      </c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2" customFormat="1" ht="15.2" customHeight="1">
      <c r="A76" s="35"/>
      <c r="B76" s="36"/>
      <c r="C76" s="30" t="s">
        <v>30</v>
      </c>
      <c r="D76" s="37"/>
      <c r="E76" s="37"/>
      <c r="F76" s="28" t="str">
        <f>IF(E18="","",E18)</f>
        <v>Vyplň údaj</v>
      </c>
      <c r="G76" s="37"/>
      <c r="H76" s="37"/>
      <c r="I76" s="30" t="s">
        <v>35</v>
      </c>
      <c r="J76" s="33" t="str">
        <f>E24</f>
        <v>Amun Pro s.r.o.</v>
      </c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5" s="2" customFormat="1" ht="10.3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65" s="11" customFormat="1" ht="29.25" customHeight="1">
      <c r="A78" s="152"/>
      <c r="B78" s="153"/>
      <c r="C78" s="154" t="s">
        <v>160</v>
      </c>
      <c r="D78" s="155" t="s">
        <v>60</v>
      </c>
      <c r="E78" s="155" t="s">
        <v>56</v>
      </c>
      <c r="F78" s="155" t="s">
        <v>57</v>
      </c>
      <c r="G78" s="155" t="s">
        <v>161</v>
      </c>
      <c r="H78" s="155" t="s">
        <v>162</v>
      </c>
      <c r="I78" s="155" t="s">
        <v>163</v>
      </c>
      <c r="J78" s="155" t="s">
        <v>141</v>
      </c>
      <c r="K78" s="156" t="s">
        <v>164</v>
      </c>
      <c r="L78" s="157"/>
      <c r="M78" s="69" t="s">
        <v>19</v>
      </c>
      <c r="N78" s="70" t="s">
        <v>45</v>
      </c>
      <c r="O78" s="70" t="s">
        <v>165</v>
      </c>
      <c r="P78" s="70" t="s">
        <v>166</v>
      </c>
      <c r="Q78" s="70" t="s">
        <v>167</v>
      </c>
      <c r="R78" s="70" t="s">
        <v>168</v>
      </c>
      <c r="S78" s="70" t="s">
        <v>169</v>
      </c>
      <c r="T78" s="71" t="s">
        <v>170</v>
      </c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</row>
    <row r="79" spans="1:65" s="2" customFormat="1" ht="22.9" customHeight="1">
      <c r="A79" s="35"/>
      <c r="B79" s="36"/>
      <c r="C79" s="76" t="s">
        <v>171</v>
      </c>
      <c r="D79" s="37"/>
      <c r="E79" s="37"/>
      <c r="F79" s="37"/>
      <c r="G79" s="37"/>
      <c r="H79" s="37"/>
      <c r="I79" s="37"/>
      <c r="J79" s="158">
        <f>BK79</f>
        <v>0</v>
      </c>
      <c r="K79" s="37"/>
      <c r="L79" s="40"/>
      <c r="M79" s="72"/>
      <c r="N79" s="159"/>
      <c r="O79" s="73"/>
      <c r="P79" s="160">
        <f>SUM(P80:P86)</f>
        <v>0</v>
      </c>
      <c r="Q79" s="73"/>
      <c r="R79" s="160">
        <f>SUM(R80:R86)</f>
        <v>0</v>
      </c>
      <c r="S79" s="73"/>
      <c r="T79" s="161">
        <f>SUM(T80:T86)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74</v>
      </c>
      <c r="AU79" s="18" t="s">
        <v>142</v>
      </c>
      <c r="BK79" s="162">
        <f>SUM(BK80:BK86)</f>
        <v>0</v>
      </c>
    </row>
    <row r="80" spans="1:65" s="2" customFormat="1" ht="16.5" customHeight="1">
      <c r="A80" s="35"/>
      <c r="B80" s="36"/>
      <c r="C80" s="179" t="s">
        <v>85</v>
      </c>
      <c r="D80" s="179" t="s">
        <v>177</v>
      </c>
      <c r="E80" s="180" t="s">
        <v>1578</v>
      </c>
      <c r="F80" s="181" t="s">
        <v>1579</v>
      </c>
      <c r="G80" s="182" t="s">
        <v>1236</v>
      </c>
      <c r="H80" s="183">
        <v>5</v>
      </c>
      <c r="I80" s="184"/>
      <c r="J80" s="185">
        <f>ROUND(I80*H80,2)</f>
        <v>0</v>
      </c>
      <c r="K80" s="181" t="s">
        <v>19</v>
      </c>
      <c r="L80" s="40"/>
      <c r="M80" s="186" t="s">
        <v>19</v>
      </c>
      <c r="N80" s="187" t="s">
        <v>46</v>
      </c>
      <c r="O80" s="65"/>
      <c r="P80" s="188">
        <f>O80*H80</f>
        <v>0</v>
      </c>
      <c r="Q80" s="188">
        <v>0</v>
      </c>
      <c r="R80" s="188">
        <f>Q80*H80</f>
        <v>0</v>
      </c>
      <c r="S80" s="188">
        <v>0</v>
      </c>
      <c r="T80" s="18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90" t="s">
        <v>182</v>
      </c>
      <c r="AT80" s="190" t="s">
        <v>177</v>
      </c>
      <c r="AU80" s="190" t="s">
        <v>75</v>
      </c>
      <c r="AY80" s="18" t="s">
        <v>174</v>
      </c>
      <c r="BE80" s="191">
        <f>IF(N80="základní",J80,0)</f>
        <v>0</v>
      </c>
      <c r="BF80" s="191">
        <f>IF(N80="snížená",J80,0)</f>
        <v>0</v>
      </c>
      <c r="BG80" s="191">
        <f>IF(N80="zákl. přenesená",J80,0)</f>
        <v>0</v>
      </c>
      <c r="BH80" s="191">
        <f>IF(N80="sníž. přenesená",J80,0)</f>
        <v>0</v>
      </c>
      <c r="BI80" s="191">
        <f>IF(N80="nulová",J80,0)</f>
        <v>0</v>
      </c>
      <c r="BJ80" s="18" t="s">
        <v>83</v>
      </c>
      <c r="BK80" s="191">
        <f>ROUND(I80*H80,2)</f>
        <v>0</v>
      </c>
      <c r="BL80" s="18" t="s">
        <v>182</v>
      </c>
      <c r="BM80" s="190" t="s">
        <v>182</v>
      </c>
    </row>
    <row r="81" spans="1:65" s="2" customFormat="1" ht="11.25">
      <c r="A81" s="35"/>
      <c r="B81" s="36"/>
      <c r="C81" s="37"/>
      <c r="D81" s="192" t="s">
        <v>184</v>
      </c>
      <c r="E81" s="37"/>
      <c r="F81" s="193" t="s">
        <v>1579</v>
      </c>
      <c r="G81" s="37"/>
      <c r="H81" s="37"/>
      <c r="I81" s="194"/>
      <c r="J81" s="37"/>
      <c r="K81" s="37"/>
      <c r="L81" s="40"/>
      <c r="M81" s="195"/>
      <c r="N81" s="19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184</v>
      </c>
      <c r="AU81" s="18" t="s">
        <v>75</v>
      </c>
    </row>
    <row r="82" spans="1:65" s="2" customFormat="1" ht="16.5" customHeight="1">
      <c r="A82" s="35"/>
      <c r="B82" s="36"/>
      <c r="C82" s="179" t="s">
        <v>175</v>
      </c>
      <c r="D82" s="179" t="s">
        <v>177</v>
      </c>
      <c r="E82" s="180" t="s">
        <v>1580</v>
      </c>
      <c r="F82" s="181" t="s">
        <v>1581</v>
      </c>
      <c r="G82" s="182" t="s">
        <v>1236</v>
      </c>
      <c r="H82" s="183">
        <v>1</v>
      </c>
      <c r="I82" s="184"/>
      <c r="J82" s="185">
        <f>ROUND(I82*H82,2)</f>
        <v>0</v>
      </c>
      <c r="K82" s="181" t="s">
        <v>19</v>
      </c>
      <c r="L82" s="40"/>
      <c r="M82" s="186" t="s">
        <v>19</v>
      </c>
      <c r="N82" s="187" t="s">
        <v>46</v>
      </c>
      <c r="O82" s="65"/>
      <c r="P82" s="188">
        <f>O82*H82</f>
        <v>0</v>
      </c>
      <c r="Q82" s="188">
        <v>0</v>
      </c>
      <c r="R82" s="188">
        <f>Q82*H82</f>
        <v>0</v>
      </c>
      <c r="S82" s="188">
        <v>0</v>
      </c>
      <c r="T82" s="189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90" t="s">
        <v>182</v>
      </c>
      <c r="AT82" s="190" t="s">
        <v>177</v>
      </c>
      <c r="AU82" s="190" t="s">
        <v>75</v>
      </c>
      <c r="AY82" s="18" t="s">
        <v>174</v>
      </c>
      <c r="BE82" s="191">
        <f>IF(N82="základní",J82,0)</f>
        <v>0</v>
      </c>
      <c r="BF82" s="191">
        <f>IF(N82="snížená",J82,0)</f>
        <v>0</v>
      </c>
      <c r="BG82" s="191">
        <f>IF(N82="zákl. přenesená",J82,0)</f>
        <v>0</v>
      </c>
      <c r="BH82" s="191">
        <f>IF(N82="sníž. přenesená",J82,0)</f>
        <v>0</v>
      </c>
      <c r="BI82" s="191">
        <f>IF(N82="nulová",J82,0)</f>
        <v>0</v>
      </c>
      <c r="BJ82" s="18" t="s">
        <v>83</v>
      </c>
      <c r="BK82" s="191">
        <f>ROUND(I82*H82,2)</f>
        <v>0</v>
      </c>
      <c r="BL82" s="18" t="s">
        <v>182</v>
      </c>
      <c r="BM82" s="190" t="s">
        <v>206</v>
      </c>
    </row>
    <row r="83" spans="1:65" s="2" customFormat="1" ht="11.25">
      <c r="A83" s="35"/>
      <c r="B83" s="36"/>
      <c r="C83" s="37"/>
      <c r="D83" s="192" t="s">
        <v>184</v>
      </c>
      <c r="E83" s="37"/>
      <c r="F83" s="193" t="s">
        <v>1581</v>
      </c>
      <c r="G83" s="37"/>
      <c r="H83" s="37"/>
      <c r="I83" s="194"/>
      <c r="J83" s="37"/>
      <c r="K83" s="37"/>
      <c r="L83" s="40"/>
      <c r="M83" s="195"/>
      <c r="N83" s="19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184</v>
      </c>
      <c r="AU83" s="18" t="s">
        <v>75</v>
      </c>
    </row>
    <row r="84" spans="1:65" s="2" customFormat="1" ht="19.5">
      <c r="A84" s="35"/>
      <c r="B84" s="36"/>
      <c r="C84" s="37"/>
      <c r="D84" s="192" t="s">
        <v>197</v>
      </c>
      <c r="E84" s="37"/>
      <c r="F84" s="210" t="s">
        <v>1582</v>
      </c>
      <c r="G84" s="37"/>
      <c r="H84" s="37"/>
      <c r="I84" s="194"/>
      <c r="J84" s="37"/>
      <c r="K84" s="37"/>
      <c r="L84" s="40"/>
      <c r="M84" s="195"/>
      <c r="N84" s="196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197</v>
      </c>
      <c r="AU84" s="18" t="s">
        <v>75</v>
      </c>
    </row>
    <row r="85" spans="1:65" s="2" customFormat="1" ht="16.5" customHeight="1">
      <c r="A85" s="35"/>
      <c r="B85" s="36"/>
      <c r="C85" s="179" t="s">
        <v>182</v>
      </c>
      <c r="D85" s="179" t="s">
        <v>177</v>
      </c>
      <c r="E85" s="180" t="s">
        <v>1583</v>
      </c>
      <c r="F85" s="181" t="s">
        <v>1584</v>
      </c>
      <c r="G85" s="182" t="s">
        <v>1236</v>
      </c>
      <c r="H85" s="183">
        <v>4</v>
      </c>
      <c r="I85" s="184"/>
      <c r="J85" s="185">
        <f>ROUND(I85*H85,2)</f>
        <v>0</v>
      </c>
      <c r="K85" s="181" t="s">
        <v>19</v>
      </c>
      <c r="L85" s="40"/>
      <c r="M85" s="186" t="s">
        <v>19</v>
      </c>
      <c r="N85" s="187" t="s">
        <v>46</v>
      </c>
      <c r="O85" s="65"/>
      <c r="P85" s="188">
        <f>O85*H85</f>
        <v>0</v>
      </c>
      <c r="Q85" s="188">
        <v>0</v>
      </c>
      <c r="R85" s="188">
        <f>Q85*H85</f>
        <v>0</v>
      </c>
      <c r="S85" s="188">
        <v>0</v>
      </c>
      <c r="T85" s="18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90" t="s">
        <v>182</v>
      </c>
      <c r="AT85" s="190" t="s">
        <v>177</v>
      </c>
      <c r="AU85" s="190" t="s">
        <v>75</v>
      </c>
      <c r="AY85" s="18" t="s">
        <v>174</v>
      </c>
      <c r="BE85" s="191">
        <f>IF(N85="základní",J85,0)</f>
        <v>0</v>
      </c>
      <c r="BF85" s="191">
        <f>IF(N85="snížená",J85,0)</f>
        <v>0</v>
      </c>
      <c r="BG85" s="191">
        <f>IF(N85="zákl. přenesená",J85,0)</f>
        <v>0</v>
      </c>
      <c r="BH85" s="191">
        <f>IF(N85="sníž. přenesená",J85,0)</f>
        <v>0</v>
      </c>
      <c r="BI85" s="191">
        <f>IF(N85="nulová",J85,0)</f>
        <v>0</v>
      </c>
      <c r="BJ85" s="18" t="s">
        <v>83</v>
      </c>
      <c r="BK85" s="191">
        <f>ROUND(I85*H85,2)</f>
        <v>0</v>
      </c>
      <c r="BL85" s="18" t="s">
        <v>182</v>
      </c>
      <c r="BM85" s="190" t="s">
        <v>234</v>
      </c>
    </row>
    <row r="86" spans="1:65" s="2" customFormat="1" ht="11.25">
      <c r="A86" s="35"/>
      <c r="B86" s="36"/>
      <c r="C86" s="37"/>
      <c r="D86" s="192" t="s">
        <v>184</v>
      </c>
      <c r="E86" s="37"/>
      <c r="F86" s="193" t="s">
        <v>1584</v>
      </c>
      <c r="G86" s="37"/>
      <c r="H86" s="37"/>
      <c r="I86" s="194"/>
      <c r="J86" s="37"/>
      <c r="K86" s="37"/>
      <c r="L86" s="40"/>
      <c r="M86" s="238"/>
      <c r="N86" s="239"/>
      <c r="O86" s="240"/>
      <c r="P86" s="240"/>
      <c r="Q86" s="240"/>
      <c r="R86" s="240"/>
      <c r="S86" s="240"/>
      <c r="T86" s="241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184</v>
      </c>
      <c r="AU86" s="18" t="s">
        <v>75</v>
      </c>
    </row>
    <row r="87" spans="1:65" s="2" customFormat="1" ht="6.95" customHeight="1">
      <c r="A87" s="35"/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0"/>
      <c r="M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</sheetData>
  <sheetProtection algorithmName="SHA-512" hashValue="j2HxWl169UjR03Bruna0UKckhk42p9M40HUKaSjo6Pe4m44b4jVbt6HBX/ikNoBtZLoNK0ChfOw8j8vjIweZSg==" saltValue="tqyxbfroM7m8e69KzcbiqTKc5uqNUSIjQlgSym9Q++AhJdhqRlDDmKA2wBM+n+BCeMMDetJNw/IIWe/Ou+8Pdg==" spinCount="100000" sheet="1" objects="1" scenarios="1" formatColumns="0" formatRows="0" autoFilter="0"/>
  <autoFilter ref="C78:K86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132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1585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ROUND(J83,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ROUND((SUM(BE83:BE145)),  2)</f>
        <v>0</v>
      </c>
      <c r="G33" s="35"/>
      <c r="H33" s="35"/>
      <c r="I33" s="125">
        <v>0.21</v>
      </c>
      <c r="J33" s="124">
        <f>ROUND(((SUM(BE83:BE145))*I33),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ROUND((SUM(BF83:BF145)),  2)</f>
        <v>0</v>
      </c>
      <c r="G34" s="35"/>
      <c r="H34" s="35"/>
      <c r="I34" s="125">
        <v>0.12</v>
      </c>
      <c r="J34" s="124">
        <f>ROUND(((SUM(BF83:BF145))*I34),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ROUND((SUM(BG83:BG145)),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ROUND((SUM(BH83:BH145)),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ROUND((SUM(BI83:BI145)),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07 - VZT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1586</v>
      </c>
      <c r="E60" s="144"/>
      <c r="F60" s="144"/>
      <c r="G60" s="144"/>
      <c r="H60" s="144"/>
      <c r="I60" s="144"/>
      <c r="J60" s="145">
        <f>J84</f>
        <v>0</v>
      </c>
      <c r="K60" s="142"/>
      <c r="L60" s="146"/>
    </row>
    <row r="61" spans="1:47" s="9" customFormat="1" ht="24.95" customHeight="1">
      <c r="B61" s="141"/>
      <c r="C61" s="142"/>
      <c r="D61" s="143" t="s">
        <v>1587</v>
      </c>
      <c r="E61" s="144"/>
      <c r="F61" s="144"/>
      <c r="G61" s="144"/>
      <c r="H61" s="144"/>
      <c r="I61" s="144"/>
      <c r="J61" s="145">
        <f>J109</f>
        <v>0</v>
      </c>
      <c r="K61" s="142"/>
      <c r="L61" s="146"/>
    </row>
    <row r="62" spans="1:47" s="10" customFormat="1" ht="19.899999999999999" customHeight="1">
      <c r="B62" s="147"/>
      <c r="C62" s="98"/>
      <c r="D62" s="148" t="s">
        <v>1588</v>
      </c>
      <c r="E62" s="149"/>
      <c r="F62" s="149"/>
      <c r="G62" s="149"/>
      <c r="H62" s="149"/>
      <c r="I62" s="149"/>
      <c r="J62" s="150">
        <f>J118</f>
        <v>0</v>
      </c>
      <c r="K62" s="98"/>
      <c r="L62" s="151"/>
    </row>
    <row r="63" spans="1:47" s="9" customFormat="1" ht="24.95" customHeight="1">
      <c r="B63" s="141"/>
      <c r="C63" s="142"/>
      <c r="D63" s="143" t="s">
        <v>1589</v>
      </c>
      <c r="E63" s="144"/>
      <c r="F63" s="144"/>
      <c r="G63" s="144"/>
      <c r="H63" s="144"/>
      <c r="I63" s="144"/>
      <c r="J63" s="145">
        <f>J123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159</v>
      </c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7"/>
      <c r="D73" s="37"/>
      <c r="E73" s="380" t="str">
        <f>E7</f>
        <v>Expektace_04_25</v>
      </c>
      <c r="F73" s="381"/>
      <c r="G73" s="381"/>
      <c r="H73" s="381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137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34" t="str">
        <f>E9</f>
        <v>07 - VZT</v>
      </c>
      <c r="F75" s="382"/>
      <c r="G75" s="382"/>
      <c r="H75" s="382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parc.č. 650/40, 650/39, 650/38</v>
      </c>
      <c r="G77" s="37"/>
      <c r="H77" s="37"/>
      <c r="I77" s="30" t="s">
        <v>23</v>
      </c>
      <c r="J77" s="60" t="str">
        <f>IF(J12="","",J12)</f>
        <v>18. 6. 2024</v>
      </c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25</v>
      </c>
      <c r="D79" s="37"/>
      <c r="E79" s="37"/>
      <c r="F79" s="28" t="str">
        <f>E15</f>
        <v>Nemocnice ve Frýdku-Místku, p.o.</v>
      </c>
      <c r="G79" s="37"/>
      <c r="H79" s="37"/>
      <c r="I79" s="30" t="s">
        <v>32</v>
      </c>
      <c r="J79" s="33" t="str">
        <f>E21</f>
        <v xml:space="preserve"> </v>
      </c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30</v>
      </c>
      <c r="D80" s="37"/>
      <c r="E80" s="37"/>
      <c r="F80" s="28" t="str">
        <f>IF(E18="","",E18)</f>
        <v>Vyplň údaj</v>
      </c>
      <c r="G80" s="37"/>
      <c r="H80" s="37"/>
      <c r="I80" s="30" t="s">
        <v>35</v>
      </c>
      <c r="J80" s="33" t="str">
        <f>E24</f>
        <v>Amun Pro s.r.o.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52"/>
      <c r="B82" s="153"/>
      <c r="C82" s="154" t="s">
        <v>160</v>
      </c>
      <c r="D82" s="155" t="s">
        <v>60</v>
      </c>
      <c r="E82" s="155" t="s">
        <v>56</v>
      </c>
      <c r="F82" s="155" t="s">
        <v>57</v>
      </c>
      <c r="G82" s="155" t="s">
        <v>161</v>
      </c>
      <c r="H82" s="155" t="s">
        <v>162</v>
      </c>
      <c r="I82" s="155" t="s">
        <v>163</v>
      </c>
      <c r="J82" s="155" t="s">
        <v>141</v>
      </c>
      <c r="K82" s="156" t="s">
        <v>164</v>
      </c>
      <c r="L82" s="157"/>
      <c r="M82" s="69" t="s">
        <v>19</v>
      </c>
      <c r="N82" s="70" t="s">
        <v>45</v>
      </c>
      <c r="O82" s="70" t="s">
        <v>165</v>
      </c>
      <c r="P82" s="70" t="s">
        <v>166</v>
      </c>
      <c r="Q82" s="70" t="s">
        <v>167</v>
      </c>
      <c r="R82" s="70" t="s">
        <v>168</v>
      </c>
      <c r="S82" s="70" t="s">
        <v>169</v>
      </c>
      <c r="T82" s="71" t="s">
        <v>170</v>
      </c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</row>
    <row r="83" spans="1:65" s="2" customFormat="1" ht="22.9" customHeight="1">
      <c r="A83" s="35"/>
      <c r="B83" s="36"/>
      <c r="C83" s="76" t="s">
        <v>171</v>
      </c>
      <c r="D83" s="37"/>
      <c r="E83" s="37"/>
      <c r="F83" s="37"/>
      <c r="G83" s="37"/>
      <c r="H83" s="37"/>
      <c r="I83" s="37"/>
      <c r="J83" s="158">
        <f>BK83</f>
        <v>0</v>
      </c>
      <c r="K83" s="37"/>
      <c r="L83" s="40"/>
      <c r="M83" s="72"/>
      <c r="N83" s="159"/>
      <c r="O83" s="73"/>
      <c r="P83" s="160">
        <f>P84+P109+P123</f>
        <v>0</v>
      </c>
      <c r="Q83" s="73"/>
      <c r="R83" s="160">
        <f>R84+R109+R123</f>
        <v>0</v>
      </c>
      <c r="S83" s="73"/>
      <c r="T83" s="161">
        <f>T84+T109+T123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74</v>
      </c>
      <c r="AU83" s="18" t="s">
        <v>142</v>
      </c>
      <c r="BK83" s="162">
        <f>BK84+BK109+BK123</f>
        <v>0</v>
      </c>
    </row>
    <row r="84" spans="1:65" s="12" customFormat="1" ht="25.9" customHeight="1">
      <c r="B84" s="163"/>
      <c r="C84" s="164"/>
      <c r="D84" s="165" t="s">
        <v>74</v>
      </c>
      <c r="E84" s="166" t="s">
        <v>1249</v>
      </c>
      <c r="F84" s="166" t="s">
        <v>1590</v>
      </c>
      <c r="G84" s="164"/>
      <c r="H84" s="164"/>
      <c r="I84" s="167"/>
      <c r="J84" s="168">
        <f>BK84</f>
        <v>0</v>
      </c>
      <c r="K84" s="164"/>
      <c r="L84" s="169"/>
      <c r="M84" s="170"/>
      <c r="N84" s="171"/>
      <c r="O84" s="171"/>
      <c r="P84" s="172">
        <f>SUM(P85:P108)</f>
        <v>0</v>
      </c>
      <c r="Q84" s="171"/>
      <c r="R84" s="172">
        <f>SUM(R85:R108)</f>
        <v>0</v>
      </c>
      <c r="S84" s="171"/>
      <c r="T84" s="173">
        <f>SUM(T85:T108)</f>
        <v>0</v>
      </c>
      <c r="AR84" s="174" t="s">
        <v>83</v>
      </c>
      <c r="AT84" s="175" t="s">
        <v>74</v>
      </c>
      <c r="AU84" s="175" t="s">
        <v>75</v>
      </c>
      <c r="AY84" s="174" t="s">
        <v>174</v>
      </c>
      <c r="BK84" s="176">
        <f>SUM(BK85:BK108)</f>
        <v>0</v>
      </c>
    </row>
    <row r="85" spans="1:65" s="2" customFormat="1" ht="33" customHeight="1">
      <c r="A85" s="35"/>
      <c r="B85" s="36"/>
      <c r="C85" s="179" t="s">
        <v>75</v>
      </c>
      <c r="D85" s="179" t="s">
        <v>177</v>
      </c>
      <c r="E85" s="180" t="s">
        <v>1591</v>
      </c>
      <c r="F85" s="181" t="s">
        <v>1592</v>
      </c>
      <c r="G85" s="182" t="s">
        <v>1236</v>
      </c>
      <c r="H85" s="183">
        <v>1</v>
      </c>
      <c r="I85" s="184"/>
      <c r="J85" s="185">
        <f>ROUND(I85*H85,2)</f>
        <v>0</v>
      </c>
      <c r="K85" s="181" t="s">
        <v>19</v>
      </c>
      <c r="L85" s="40"/>
      <c r="M85" s="186" t="s">
        <v>19</v>
      </c>
      <c r="N85" s="187" t="s">
        <v>46</v>
      </c>
      <c r="O85" s="65"/>
      <c r="P85" s="188">
        <f>O85*H85</f>
        <v>0</v>
      </c>
      <c r="Q85" s="188">
        <v>0</v>
      </c>
      <c r="R85" s="188">
        <f>Q85*H85</f>
        <v>0</v>
      </c>
      <c r="S85" s="188">
        <v>0</v>
      </c>
      <c r="T85" s="18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90" t="s">
        <v>182</v>
      </c>
      <c r="AT85" s="190" t="s">
        <v>177</v>
      </c>
      <c r="AU85" s="190" t="s">
        <v>83</v>
      </c>
      <c r="AY85" s="18" t="s">
        <v>174</v>
      </c>
      <c r="BE85" s="191">
        <f>IF(N85="základní",J85,0)</f>
        <v>0</v>
      </c>
      <c r="BF85" s="191">
        <f>IF(N85="snížená",J85,0)</f>
        <v>0</v>
      </c>
      <c r="BG85" s="191">
        <f>IF(N85="zákl. přenesená",J85,0)</f>
        <v>0</v>
      </c>
      <c r="BH85" s="191">
        <f>IF(N85="sníž. přenesená",J85,0)</f>
        <v>0</v>
      </c>
      <c r="BI85" s="191">
        <f>IF(N85="nulová",J85,0)</f>
        <v>0</v>
      </c>
      <c r="BJ85" s="18" t="s">
        <v>83</v>
      </c>
      <c r="BK85" s="191">
        <f>ROUND(I85*H85,2)</f>
        <v>0</v>
      </c>
      <c r="BL85" s="18" t="s">
        <v>182</v>
      </c>
      <c r="BM85" s="190" t="s">
        <v>85</v>
      </c>
    </row>
    <row r="86" spans="1:65" s="2" customFormat="1" ht="19.5">
      <c r="A86" s="35"/>
      <c r="B86" s="36"/>
      <c r="C86" s="37"/>
      <c r="D86" s="192" t="s">
        <v>184</v>
      </c>
      <c r="E86" s="37"/>
      <c r="F86" s="193" t="s">
        <v>1592</v>
      </c>
      <c r="G86" s="37"/>
      <c r="H86" s="37"/>
      <c r="I86" s="194"/>
      <c r="J86" s="37"/>
      <c r="K86" s="37"/>
      <c r="L86" s="40"/>
      <c r="M86" s="195"/>
      <c r="N86" s="19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184</v>
      </c>
      <c r="AU86" s="18" t="s">
        <v>83</v>
      </c>
    </row>
    <row r="87" spans="1:65" s="2" customFormat="1" ht="33" customHeight="1">
      <c r="A87" s="35"/>
      <c r="B87" s="36"/>
      <c r="C87" s="179" t="s">
        <v>75</v>
      </c>
      <c r="D87" s="179" t="s">
        <v>177</v>
      </c>
      <c r="E87" s="180" t="s">
        <v>1593</v>
      </c>
      <c r="F87" s="181" t="s">
        <v>1594</v>
      </c>
      <c r="G87" s="182" t="s">
        <v>1236</v>
      </c>
      <c r="H87" s="183">
        <v>1</v>
      </c>
      <c r="I87" s="184"/>
      <c r="J87" s="185">
        <f>ROUND(I87*H87,2)</f>
        <v>0</v>
      </c>
      <c r="K87" s="181" t="s">
        <v>19</v>
      </c>
      <c r="L87" s="40"/>
      <c r="M87" s="186" t="s">
        <v>19</v>
      </c>
      <c r="N87" s="187" t="s">
        <v>46</v>
      </c>
      <c r="O87" s="65"/>
      <c r="P87" s="188">
        <f>O87*H87</f>
        <v>0</v>
      </c>
      <c r="Q87" s="188">
        <v>0</v>
      </c>
      <c r="R87" s="188">
        <f>Q87*H87</f>
        <v>0</v>
      </c>
      <c r="S87" s="188">
        <v>0</v>
      </c>
      <c r="T87" s="18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90" t="s">
        <v>182</v>
      </c>
      <c r="AT87" s="190" t="s">
        <v>177</v>
      </c>
      <c r="AU87" s="190" t="s">
        <v>83</v>
      </c>
      <c r="AY87" s="18" t="s">
        <v>174</v>
      </c>
      <c r="BE87" s="191">
        <f>IF(N87="základní",J87,0)</f>
        <v>0</v>
      </c>
      <c r="BF87" s="191">
        <f>IF(N87="snížená",J87,0)</f>
        <v>0</v>
      </c>
      <c r="BG87" s="191">
        <f>IF(N87="zákl. přenesená",J87,0)</f>
        <v>0</v>
      </c>
      <c r="BH87" s="191">
        <f>IF(N87="sníž. přenesená",J87,0)</f>
        <v>0</v>
      </c>
      <c r="BI87" s="191">
        <f>IF(N87="nulová",J87,0)</f>
        <v>0</v>
      </c>
      <c r="BJ87" s="18" t="s">
        <v>83</v>
      </c>
      <c r="BK87" s="191">
        <f>ROUND(I87*H87,2)</f>
        <v>0</v>
      </c>
      <c r="BL87" s="18" t="s">
        <v>182</v>
      </c>
      <c r="BM87" s="190" t="s">
        <v>182</v>
      </c>
    </row>
    <row r="88" spans="1:65" s="2" customFormat="1" ht="19.5">
      <c r="A88" s="35"/>
      <c r="B88" s="36"/>
      <c r="C88" s="37"/>
      <c r="D88" s="192" t="s">
        <v>184</v>
      </c>
      <c r="E88" s="37"/>
      <c r="F88" s="193" t="s">
        <v>1594</v>
      </c>
      <c r="G88" s="37"/>
      <c r="H88" s="37"/>
      <c r="I88" s="194"/>
      <c r="J88" s="37"/>
      <c r="K88" s="37"/>
      <c r="L88" s="40"/>
      <c r="M88" s="195"/>
      <c r="N88" s="19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184</v>
      </c>
      <c r="AU88" s="18" t="s">
        <v>83</v>
      </c>
    </row>
    <row r="89" spans="1:65" s="2" customFormat="1" ht="33" customHeight="1">
      <c r="A89" s="35"/>
      <c r="B89" s="36"/>
      <c r="C89" s="179" t="s">
        <v>75</v>
      </c>
      <c r="D89" s="179" t="s">
        <v>177</v>
      </c>
      <c r="E89" s="180" t="s">
        <v>1595</v>
      </c>
      <c r="F89" s="181" t="s">
        <v>1596</v>
      </c>
      <c r="G89" s="182" t="s">
        <v>1236</v>
      </c>
      <c r="H89" s="183">
        <v>2</v>
      </c>
      <c r="I89" s="184"/>
      <c r="J89" s="185">
        <f>ROUND(I89*H89,2)</f>
        <v>0</v>
      </c>
      <c r="K89" s="181" t="s">
        <v>19</v>
      </c>
      <c r="L89" s="40"/>
      <c r="M89" s="186" t="s">
        <v>19</v>
      </c>
      <c r="N89" s="187" t="s">
        <v>46</v>
      </c>
      <c r="O89" s="65"/>
      <c r="P89" s="188">
        <f>O89*H89</f>
        <v>0</v>
      </c>
      <c r="Q89" s="188">
        <v>0</v>
      </c>
      <c r="R89" s="188">
        <f>Q89*H89</f>
        <v>0</v>
      </c>
      <c r="S89" s="188">
        <v>0</v>
      </c>
      <c r="T89" s="18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182</v>
      </c>
      <c r="AT89" s="190" t="s">
        <v>177</v>
      </c>
      <c r="AU89" s="190" t="s">
        <v>83</v>
      </c>
      <c r="AY89" s="18" t="s">
        <v>174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18" t="s">
        <v>83</v>
      </c>
      <c r="BK89" s="191">
        <f>ROUND(I89*H89,2)</f>
        <v>0</v>
      </c>
      <c r="BL89" s="18" t="s">
        <v>182</v>
      </c>
      <c r="BM89" s="190" t="s">
        <v>206</v>
      </c>
    </row>
    <row r="90" spans="1:65" s="2" customFormat="1" ht="19.5">
      <c r="A90" s="35"/>
      <c r="B90" s="36"/>
      <c r="C90" s="37"/>
      <c r="D90" s="192" t="s">
        <v>184</v>
      </c>
      <c r="E90" s="37"/>
      <c r="F90" s="193" t="s">
        <v>1596</v>
      </c>
      <c r="G90" s="37"/>
      <c r="H90" s="37"/>
      <c r="I90" s="194"/>
      <c r="J90" s="37"/>
      <c r="K90" s="37"/>
      <c r="L90" s="40"/>
      <c r="M90" s="195"/>
      <c r="N90" s="19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184</v>
      </c>
      <c r="AU90" s="18" t="s">
        <v>83</v>
      </c>
    </row>
    <row r="91" spans="1:65" s="2" customFormat="1" ht="16.5" customHeight="1">
      <c r="A91" s="35"/>
      <c r="B91" s="36"/>
      <c r="C91" s="179" t="s">
        <v>75</v>
      </c>
      <c r="D91" s="179" t="s">
        <v>177</v>
      </c>
      <c r="E91" s="180" t="s">
        <v>1597</v>
      </c>
      <c r="F91" s="181" t="s">
        <v>1598</v>
      </c>
      <c r="G91" s="182" t="s">
        <v>623</v>
      </c>
      <c r="H91" s="183">
        <v>1</v>
      </c>
      <c r="I91" s="184"/>
      <c r="J91" s="185">
        <f>ROUND(I91*H91,2)</f>
        <v>0</v>
      </c>
      <c r="K91" s="181" t="s">
        <v>19</v>
      </c>
      <c r="L91" s="40"/>
      <c r="M91" s="186" t="s">
        <v>19</v>
      </c>
      <c r="N91" s="187" t="s">
        <v>46</v>
      </c>
      <c r="O91" s="65"/>
      <c r="P91" s="188">
        <f>O91*H91</f>
        <v>0</v>
      </c>
      <c r="Q91" s="188">
        <v>0</v>
      </c>
      <c r="R91" s="188">
        <f>Q91*H91</f>
        <v>0</v>
      </c>
      <c r="S91" s="188">
        <v>0</v>
      </c>
      <c r="T91" s="18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182</v>
      </c>
      <c r="AT91" s="190" t="s">
        <v>177</v>
      </c>
      <c r="AU91" s="190" t="s">
        <v>83</v>
      </c>
      <c r="AY91" s="18" t="s">
        <v>174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18" t="s">
        <v>83</v>
      </c>
      <c r="BK91" s="191">
        <f>ROUND(I91*H91,2)</f>
        <v>0</v>
      </c>
      <c r="BL91" s="18" t="s">
        <v>182</v>
      </c>
      <c r="BM91" s="190" t="s">
        <v>234</v>
      </c>
    </row>
    <row r="92" spans="1:65" s="2" customFormat="1" ht="11.25">
      <c r="A92" s="35"/>
      <c r="B92" s="36"/>
      <c r="C92" s="37"/>
      <c r="D92" s="192" t="s">
        <v>184</v>
      </c>
      <c r="E92" s="37"/>
      <c r="F92" s="193" t="s">
        <v>1598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184</v>
      </c>
      <c r="AU92" s="18" t="s">
        <v>83</v>
      </c>
    </row>
    <row r="93" spans="1:65" s="2" customFormat="1" ht="16.5" customHeight="1">
      <c r="A93" s="35"/>
      <c r="B93" s="36"/>
      <c r="C93" s="179" t="s">
        <v>75</v>
      </c>
      <c r="D93" s="179" t="s">
        <v>177</v>
      </c>
      <c r="E93" s="180" t="s">
        <v>1599</v>
      </c>
      <c r="F93" s="181" t="s">
        <v>1600</v>
      </c>
      <c r="G93" s="182" t="s">
        <v>1522</v>
      </c>
      <c r="H93" s="183">
        <v>1</v>
      </c>
      <c r="I93" s="184"/>
      <c r="J93" s="185">
        <f>ROUND(I93*H93,2)</f>
        <v>0</v>
      </c>
      <c r="K93" s="181" t="s">
        <v>19</v>
      </c>
      <c r="L93" s="40"/>
      <c r="M93" s="186" t="s">
        <v>19</v>
      </c>
      <c r="N93" s="187" t="s">
        <v>46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182</v>
      </c>
      <c r="AT93" s="190" t="s">
        <v>177</v>
      </c>
      <c r="AU93" s="190" t="s">
        <v>83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182</v>
      </c>
      <c r="BM93" s="190" t="s">
        <v>245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1600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83</v>
      </c>
    </row>
    <row r="95" spans="1:65" s="2" customFormat="1" ht="33" customHeight="1">
      <c r="A95" s="35"/>
      <c r="B95" s="36"/>
      <c r="C95" s="179" t="s">
        <v>75</v>
      </c>
      <c r="D95" s="179" t="s">
        <v>177</v>
      </c>
      <c r="E95" s="180" t="s">
        <v>1601</v>
      </c>
      <c r="F95" s="181" t="s">
        <v>1602</v>
      </c>
      <c r="G95" s="182" t="s">
        <v>1603</v>
      </c>
      <c r="H95" s="183">
        <v>19.5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83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8</v>
      </c>
    </row>
    <row r="96" spans="1:65" s="2" customFormat="1" ht="19.5">
      <c r="A96" s="35"/>
      <c r="B96" s="36"/>
      <c r="C96" s="37"/>
      <c r="D96" s="192" t="s">
        <v>184</v>
      </c>
      <c r="E96" s="37"/>
      <c r="F96" s="193" t="s">
        <v>1602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83</v>
      </c>
    </row>
    <row r="97" spans="1:65" s="2" customFormat="1" ht="33" customHeight="1">
      <c r="A97" s="35"/>
      <c r="B97" s="36"/>
      <c r="C97" s="179" t="s">
        <v>75</v>
      </c>
      <c r="D97" s="179" t="s">
        <v>177</v>
      </c>
      <c r="E97" s="180" t="s">
        <v>1604</v>
      </c>
      <c r="F97" s="181" t="s">
        <v>1605</v>
      </c>
      <c r="G97" s="182" t="s">
        <v>1603</v>
      </c>
      <c r="H97" s="183">
        <v>57.2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83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273</v>
      </c>
    </row>
    <row r="98" spans="1:65" s="2" customFormat="1" ht="19.5">
      <c r="A98" s="35"/>
      <c r="B98" s="36"/>
      <c r="C98" s="37"/>
      <c r="D98" s="192" t="s">
        <v>184</v>
      </c>
      <c r="E98" s="37"/>
      <c r="F98" s="193" t="s">
        <v>1605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83</v>
      </c>
    </row>
    <row r="99" spans="1:65" s="2" customFormat="1" ht="24.2" customHeight="1">
      <c r="A99" s="35"/>
      <c r="B99" s="36"/>
      <c r="C99" s="179" t="s">
        <v>75</v>
      </c>
      <c r="D99" s="179" t="s">
        <v>177</v>
      </c>
      <c r="E99" s="180" t="s">
        <v>1606</v>
      </c>
      <c r="F99" s="181" t="s">
        <v>1607</v>
      </c>
      <c r="G99" s="182" t="s">
        <v>180</v>
      </c>
      <c r="H99" s="183">
        <v>1.5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83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286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1607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83</v>
      </c>
    </row>
    <row r="101" spans="1:65" s="2" customFormat="1" ht="24.2" customHeight="1">
      <c r="A101" s="35"/>
      <c r="B101" s="36"/>
      <c r="C101" s="179" t="s">
        <v>75</v>
      </c>
      <c r="D101" s="179" t="s">
        <v>177</v>
      </c>
      <c r="E101" s="180" t="s">
        <v>1608</v>
      </c>
      <c r="F101" s="181" t="s">
        <v>1609</v>
      </c>
      <c r="G101" s="182" t="s">
        <v>1522</v>
      </c>
      <c r="H101" s="183">
        <v>1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83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300</v>
      </c>
    </row>
    <row r="102" spans="1:65" s="2" customFormat="1" ht="19.5">
      <c r="A102" s="35"/>
      <c r="B102" s="36"/>
      <c r="C102" s="37"/>
      <c r="D102" s="192" t="s">
        <v>184</v>
      </c>
      <c r="E102" s="37"/>
      <c r="F102" s="193" t="s">
        <v>1610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83</v>
      </c>
    </row>
    <row r="103" spans="1:65" s="2" customFormat="1" ht="21.75" customHeight="1">
      <c r="A103" s="35"/>
      <c r="B103" s="36"/>
      <c r="C103" s="179" t="s">
        <v>75</v>
      </c>
      <c r="D103" s="179" t="s">
        <v>177</v>
      </c>
      <c r="E103" s="180" t="s">
        <v>1611</v>
      </c>
      <c r="F103" s="181" t="s">
        <v>1612</v>
      </c>
      <c r="G103" s="182" t="s">
        <v>1603</v>
      </c>
      <c r="H103" s="183">
        <v>5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83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315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1612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83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1613</v>
      </c>
      <c r="F105" s="181" t="s">
        <v>1614</v>
      </c>
      <c r="G105" s="182" t="s">
        <v>1603</v>
      </c>
      <c r="H105" s="183">
        <v>3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83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326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1614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83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1615</v>
      </c>
      <c r="F107" s="181" t="s">
        <v>1616</v>
      </c>
      <c r="G107" s="182" t="s">
        <v>623</v>
      </c>
      <c r="H107" s="183">
        <v>30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83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339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1616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83</v>
      </c>
    </row>
    <row r="109" spans="1:65" s="12" customFormat="1" ht="25.9" customHeight="1">
      <c r="B109" s="163"/>
      <c r="C109" s="164"/>
      <c r="D109" s="165" t="s">
        <v>74</v>
      </c>
      <c r="E109" s="166" t="s">
        <v>1557</v>
      </c>
      <c r="F109" s="166" t="s">
        <v>1617</v>
      </c>
      <c r="G109" s="164"/>
      <c r="H109" s="164"/>
      <c r="I109" s="167"/>
      <c r="J109" s="168">
        <f>BK109</f>
        <v>0</v>
      </c>
      <c r="K109" s="164"/>
      <c r="L109" s="169"/>
      <c r="M109" s="170"/>
      <c r="N109" s="171"/>
      <c r="O109" s="171"/>
      <c r="P109" s="172">
        <f>P110+SUM(P111:P118)</f>
        <v>0</v>
      </c>
      <c r="Q109" s="171"/>
      <c r="R109" s="172">
        <f>R110+SUM(R111:R118)</f>
        <v>0</v>
      </c>
      <c r="S109" s="171"/>
      <c r="T109" s="173">
        <f>T110+SUM(T111:T118)</f>
        <v>0</v>
      </c>
      <c r="AR109" s="174" t="s">
        <v>83</v>
      </c>
      <c r="AT109" s="175" t="s">
        <v>74</v>
      </c>
      <c r="AU109" s="175" t="s">
        <v>75</v>
      </c>
      <c r="AY109" s="174" t="s">
        <v>174</v>
      </c>
      <c r="BK109" s="176">
        <f>BK110+SUM(BK111:BK118)</f>
        <v>0</v>
      </c>
    </row>
    <row r="110" spans="1:65" s="2" customFormat="1" ht="37.9" customHeight="1">
      <c r="A110" s="35"/>
      <c r="B110" s="36"/>
      <c r="C110" s="179" t="s">
        <v>75</v>
      </c>
      <c r="D110" s="179" t="s">
        <v>177</v>
      </c>
      <c r="E110" s="180" t="s">
        <v>1618</v>
      </c>
      <c r="F110" s="181" t="s">
        <v>1619</v>
      </c>
      <c r="G110" s="182" t="s">
        <v>1236</v>
      </c>
      <c r="H110" s="183">
        <v>1</v>
      </c>
      <c r="I110" s="184"/>
      <c r="J110" s="185">
        <f>ROUND(I110*H110,2)</f>
        <v>0</v>
      </c>
      <c r="K110" s="181" t="s">
        <v>19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182</v>
      </c>
      <c r="AT110" s="190" t="s">
        <v>177</v>
      </c>
      <c r="AU110" s="190" t="s">
        <v>83</v>
      </c>
      <c r="AY110" s="18" t="s">
        <v>174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83</v>
      </c>
      <c r="BK110" s="191">
        <f>ROUND(I110*H110,2)</f>
        <v>0</v>
      </c>
      <c r="BL110" s="18" t="s">
        <v>182</v>
      </c>
      <c r="BM110" s="190" t="s">
        <v>352</v>
      </c>
    </row>
    <row r="111" spans="1:65" s="2" customFormat="1" ht="58.5">
      <c r="A111" s="35"/>
      <c r="B111" s="36"/>
      <c r="C111" s="37"/>
      <c r="D111" s="192" t="s">
        <v>184</v>
      </c>
      <c r="E111" s="37"/>
      <c r="F111" s="193" t="s">
        <v>1620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184</v>
      </c>
      <c r="AU111" s="18" t="s">
        <v>83</v>
      </c>
    </row>
    <row r="112" spans="1:65" s="2" customFormat="1" ht="16.5" customHeight="1">
      <c r="A112" s="35"/>
      <c r="B112" s="36"/>
      <c r="C112" s="179" t="s">
        <v>75</v>
      </c>
      <c r="D112" s="179" t="s">
        <v>177</v>
      </c>
      <c r="E112" s="180" t="s">
        <v>1621</v>
      </c>
      <c r="F112" s="181" t="s">
        <v>1622</v>
      </c>
      <c r="G112" s="182" t="s">
        <v>1236</v>
      </c>
      <c r="H112" s="183">
        <v>1</v>
      </c>
      <c r="I112" s="184"/>
      <c r="J112" s="185">
        <f>ROUND(I112*H112,2)</f>
        <v>0</v>
      </c>
      <c r="K112" s="181" t="s">
        <v>19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182</v>
      </c>
      <c r="AT112" s="190" t="s">
        <v>177</v>
      </c>
      <c r="AU112" s="190" t="s">
        <v>83</v>
      </c>
      <c r="AY112" s="18" t="s">
        <v>174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83</v>
      </c>
      <c r="BK112" s="191">
        <f>ROUND(I112*H112,2)</f>
        <v>0</v>
      </c>
      <c r="BL112" s="18" t="s">
        <v>182</v>
      </c>
      <c r="BM112" s="190" t="s">
        <v>367</v>
      </c>
    </row>
    <row r="113" spans="1:65" s="2" customFormat="1" ht="11.25">
      <c r="A113" s="35"/>
      <c r="B113" s="36"/>
      <c r="C113" s="37"/>
      <c r="D113" s="192" t="s">
        <v>184</v>
      </c>
      <c r="E113" s="37"/>
      <c r="F113" s="193" t="s">
        <v>1622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184</v>
      </c>
      <c r="AU113" s="18" t="s">
        <v>83</v>
      </c>
    </row>
    <row r="114" spans="1:65" s="2" customFormat="1" ht="24.2" customHeight="1">
      <c r="A114" s="35"/>
      <c r="B114" s="36"/>
      <c r="C114" s="179" t="s">
        <v>75</v>
      </c>
      <c r="D114" s="179" t="s">
        <v>177</v>
      </c>
      <c r="E114" s="180" t="s">
        <v>1623</v>
      </c>
      <c r="F114" s="181" t="s">
        <v>1624</v>
      </c>
      <c r="G114" s="182" t="s">
        <v>1236</v>
      </c>
      <c r="H114" s="183">
        <v>2</v>
      </c>
      <c r="I114" s="184"/>
      <c r="J114" s="185">
        <f>ROUND(I114*H114,2)</f>
        <v>0</v>
      </c>
      <c r="K114" s="181" t="s">
        <v>19</v>
      </c>
      <c r="L114" s="40"/>
      <c r="M114" s="186" t="s">
        <v>19</v>
      </c>
      <c r="N114" s="187" t="s">
        <v>46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182</v>
      </c>
      <c r="AT114" s="190" t="s">
        <v>177</v>
      </c>
      <c r="AU114" s="190" t="s">
        <v>83</v>
      </c>
      <c r="AY114" s="18" t="s">
        <v>174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83</v>
      </c>
      <c r="BK114" s="191">
        <f>ROUND(I114*H114,2)</f>
        <v>0</v>
      </c>
      <c r="BL114" s="18" t="s">
        <v>182</v>
      </c>
      <c r="BM114" s="190" t="s">
        <v>380</v>
      </c>
    </row>
    <row r="115" spans="1:65" s="2" customFormat="1" ht="11.25">
      <c r="A115" s="35"/>
      <c r="B115" s="36"/>
      <c r="C115" s="37"/>
      <c r="D115" s="192" t="s">
        <v>184</v>
      </c>
      <c r="E115" s="37"/>
      <c r="F115" s="193" t="s">
        <v>1624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184</v>
      </c>
      <c r="AU115" s="18" t="s">
        <v>83</v>
      </c>
    </row>
    <row r="116" spans="1:65" s="2" customFormat="1" ht="16.5" customHeight="1">
      <c r="A116" s="35"/>
      <c r="B116" s="36"/>
      <c r="C116" s="179" t="s">
        <v>75</v>
      </c>
      <c r="D116" s="179" t="s">
        <v>177</v>
      </c>
      <c r="E116" s="180" t="s">
        <v>1625</v>
      </c>
      <c r="F116" s="181" t="s">
        <v>1626</v>
      </c>
      <c r="G116" s="182" t="s">
        <v>1522</v>
      </c>
      <c r="H116" s="183">
        <v>1</v>
      </c>
      <c r="I116" s="184"/>
      <c r="J116" s="185">
        <f>ROUND(I116*H116,2)</f>
        <v>0</v>
      </c>
      <c r="K116" s="181" t="s">
        <v>19</v>
      </c>
      <c r="L116" s="40"/>
      <c r="M116" s="186" t="s">
        <v>19</v>
      </c>
      <c r="N116" s="187" t="s">
        <v>46</v>
      </c>
      <c r="O116" s="65"/>
      <c r="P116" s="188">
        <f>O116*H116</f>
        <v>0</v>
      </c>
      <c r="Q116" s="188">
        <v>0</v>
      </c>
      <c r="R116" s="188">
        <f>Q116*H116</f>
        <v>0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182</v>
      </c>
      <c r="AT116" s="190" t="s">
        <v>177</v>
      </c>
      <c r="AU116" s="190" t="s">
        <v>83</v>
      </c>
      <c r="AY116" s="18" t="s">
        <v>174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83</v>
      </c>
      <c r="BK116" s="191">
        <f>ROUND(I116*H116,2)</f>
        <v>0</v>
      </c>
      <c r="BL116" s="18" t="s">
        <v>182</v>
      </c>
      <c r="BM116" s="190" t="s">
        <v>289</v>
      </c>
    </row>
    <row r="117" spans="1:65" s="2" customFormat="1" ht="11.25">
      <c r="A117" s="35"/>
      <c r="B117" s="36"/>
      <c r="C117" s="37"/>
      <c r="D117" s="192" t="s">
        <v>184</v>
      </c>
      <c r="E117" s="37"/>
      <c r="F117" s="193" t="s">
        <v>1626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184</v>
      </c>
      <c r="AU117" s="18" t="s">
        <v>83</v>
      </c>
    </row>
    <row r="118" spans="1:65" s="12" customFormat="1" ht="22.9" customHeight="1">
      <c r="B118" s="163"/>
      <c r="C118" s="164"/>
      <c r="D118" s="165" t="s">
        <v>74</v>
      </c>
      <c r="E118" s="177" t="s">
        <v>1627</v>
      </c>
      <c r="F118" s="177" t="s">
        <v>1628</v>
      </c>
      <c r="G118" s="164"/>
      <c r="H118" s="164"/>
      <c r="I118" s="167"/>
      <c r="J118" s="178">
        <f>BK118</f>
        <v>0</v>
      </c>
      <c r="K118" s="164"/>
      <c r="L118" s="169"/>
      <c r="M118" s="170"/>
      <c r="N118" s="171"/>
      <c r="O118" s="171"/>
      <c r="P118" s="172">
        <f>SUM(P119:P122)</f>
        <v>0</v>
      </c>
      <c r="Q118" s="171"/>
      <c r="R118" s="172">
        <f>SUM(R119:R122)</f>
        <v>0</v>
      </c>
      <c r="S118" s="171"/>
      <c r="T118" s="173">
        <f>SUM(T119:T122)</f>
        <v>0</v>
      </c>
      <c r="AR118" s="174" t="s">
        <v>83</v>
      </c>
      <c r="AT118" s="175" t="s">
        <v>74</v>
      </c>
      <c r="AU118" s="175" t="s">
        <v>83</v>
      </c>
      <c r="AY118" s="174" t="s">
        <v>174</v>
      </c>
      <c r="BK118" s="176">
        <f>SUM(BK119:BK122)</f>
        <v>0</v>
      </c>
    </row>
    <row r="119" spans="1:65" s="2" customFormat="1" ht="16.5" customHeight="1">
      <c r="A119" s="35"/>
      <c r="B119" s="36"/>
      <c r="C119" s="179" t="s">
        <v>75</v>
      </c>
      <c r="D119" s="179" t="s">
        <v>177</v>
      </c>
      <c r="E119" s="180" t="s">
        <v>1629</v>
      </c>
      <c r="F119" s="181" t="s">
        <v>1630</v>
      </c>
      <c r="G119" s="182" t="s">
        <v>1603</v>
      </c>
      <c r="H119" s="183">
        <v>2</v>
      </c>
      <c r="I119" s="184"/>
      <c r="J119" s="185">
        <f>ROUND(I119*H119,2)</f>
        <v>0</v>
      </c>
      <c r="K119" s="181" t="s">
        <v>19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182</v>
      </c>
      <c r="AT119" s="190" t="s">
        <v>177</v>
      </c>
      <c r="AU119" s="190" t="s">
        <v>85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182</v>
      </c>
      <c r="BM119" s="190" t="s">
        <v>409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1630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85</v>
      </c>
    </row>
    <row r="121" spans="1:65" s="2" customFormat="1" ht="16.5" customHeight="1">
      <c r="A121" s="35"/>
      <c r="B121" s="36"/>
      <c r="C121" s="179" t="s">
        <v>75</v>
      </c>
      <c r="D121" s="179" t="s">
        <v>177</v>
      </c>
      <c r="E121" s="180" t="s">
        <v>1615</v>
      </c>
      <c r="F121" s="181" t="s">
        <v>1616</v>
      </c>
      <c r="G121" s="182" t="s">
        <v>623</v>
      </c>
      <c r="H121" s="183">
        <v>15</v>
      </c>
      <c r="I121" s="184"/>
      <c r="J121" s="185">
        <f>ROUND(I121*H121,2)</f>
        <v>0</v>
      </c>
      <c r="K121" s="181" t="s">
        <v>19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182</v>
      </c>
      <c r="AT121" s="190" t="s">
        <v>177</v>
      </c>
      <c r="AU121" s="190" t="s">
        <v>85</v>
      </c>
      <c r="AY121" s="18" t="s">
        <v>174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83</v>
      </c>
      <c r="BK121" s="191">
        <f>ROUND(I121*H121,2)</f>
        <v>0</v>
      </c>
      <c r="BL121" s="18" t="s">
        <v>182</v>
      </c>
      <c r="BM121" s="190" t="s">
        <v>423</v>
      </c>
    </row>
    <row r="122" spans="1:65" s="2" customFormat="1" ht="11.25">
      <c r="A122" s="35"/>
      <c r="B122" s="36"/>
      <c r="C122" s="37"/>
      <c r="D122" s="192" t="s">
        <v>184</v>
      </c>
      <c r="E122" s="37"/>
      <c r="F122" s="193" t="s">
        <v>1616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184</v>
      </c>
      <c r="AU122" s="18" t="s">
        <v>85</v>
      </c>
    </row>
    <row r="123" spans="1:65" s="12" customFormat="1" ht="25.9" customHeight="1">
      <c r="B123" s="163"/>
      <c r="C123" s="164"/>
      <c r="D123" s="165" t="s">
        <v>74</v>
      </c>
      <c r="E123" s="166" t="s">
        <v>1631</v>
      </c>
      <c r="F123" s="166" t="s">
        <v>1632</v>
      </c>
      <c r="G123" s="164"/>
      <c r="H123" s="164"/>
      <c r="I123" s="167"/>
      <c r="J123" s="168">
        <f>BK123</f>
        <v>0</v>
      </c>
      <c r="K123" s="164"/>
      <c r="L123" s="169"/>
      <c r="M123" s="170"/>
      <c r="N123" s="171"/>
      <c r="O123" s="171"/>
      <c r="P123" s="172">
        <f>SUM(P124:P145)</f>
        <v>0</v>
      </c>
      <c r="Q123" s="171"/>
      <c r="R123" s="172">
        <f>SUM(R124:R145)</f>
        <v>0</v>
      </c>
      <c r="S123" s="171"/>
      <c r="T123" s="173">
        <f>SUM(T124:T145)</f>
        <v>0</v>
      </c>
      <c r="AR123" s="174" t="s">
        <v>83</v>
      </c>
      <c r="AT123" s="175" t="s">
        <v>74</v>
      </c>
      <c r="AU123" s="175" t="s">
        <v>75</v>
      </c>
      <c r="AY123" s="174" t="s">
        <v>174</v>
      </c>
      <c r="BK123" s="176">
        <f>SUM(BK124:BK145)</f>
        <v>0</v>
      </c>
    </row>
    <row r="124" spans="1:65" s="2" customFormat="1" ht="16.5" customHeight="1">
      <c r="A124" s="35"/>
      <c r="B124" s="36"/>
      <c r="C124" s="179" t="s">
        <v>75</v>
      </c>
      <c r="D124" s="179" t="s">
        <v>177</v>
      </c>
      <c r="E124" s="180" t="s">
        <v>1633</v>
      </c>
      <c r="F124" s="181" t="s">
        <v>1634</v>
      </c>
      <c r="G124" s="182" t="s">
        <v>1522</v>
      </c>
      <c r="H124" s="183">
        <v>1</v>
      </c>
      <c r="I124" s="184"/>
      <c r="J124" s="185">
        <f>ROUND(I124*H124,2)</f>
        <v>0</v>
      </c>
      <c r="K124" s="181" t="s">
        <v>19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182</v>
      </c>
      <c r="AT124" s="190" t="s">
        <v>177</v>
      </c>
      <c r="AU124" s="190" t="s">
        <v>83</v>
      </c>
      <c r="AY124" s="18" t="s">
        <v>174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83</v>
      </c>
      <c r="BK124" s="191">
        <f>ROUND(I124*H124,2)</f>
        <v>0</v>
      </c>
      <c r="BL124" s="18" t="s">
        <v>182</v>
      </c>
      <c r="BM124" s="190" t="s">
        <v>435</v>
      </c>
    </row>
    <row r="125" spans="1:65" s="2" customFormat="1" ht="11.25">
      <c r="A125" s="35"/>
      <c r="B125" s="36"/>
      <c r="C125" s="37"/>
      <c r="D125" s="192" t="s">
        <v>184</v>
      </c>
      <c r="E125" s="37"/>
      <c r="F125" s="193" t="s">
        <v>1634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184</v>
      </c>
      <c r="AU125" s="18" t="s">
        <v>83</v>
      </c>
    </row>
    <row r="126" spans="1:65" s="2" customFormat="1" ht="16.5" customHeight="1">
      <c r="A126" s="35"/>
      <c r="B126" s="36"/>
      <c r="C126" s="179" t="s">
        <v>75</v>
      </c>
      <c r="D126" s="179" t="s">
        <v>177</v>
      </c>
      <c r="E126" s="180" t="s">
        <v>1635</v>
      </c>
      <c r="F126" s="181" t="s">
        <v>1636</v>
      </c>
      <c r="G126" s="182" t="s">
        <v>1522</v>
      </c>
      <c r="H126" s="183">
        <v>1</v>
      </c>
      <c r="I126" s="184"/>
      <c r="J126" s="185">
        <f>ROUND(I126*H126,2)</f>
        <v>0</v>
      </c>
      <c r="K126" s="181" t="s">
        <v>19</v>
      </c>
      <c r="L126" s="40"/>
      <c r="M126" s="186" t="s">
        <v>19</v>
      </c>
      <c r="N126" s="187" t="s">
        <v>46</v>
      </c>
      <c r="O126" s="65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182</v>
      </c>
      <c r="AT126" s="190" t="s">
        <v>177</v>
      </c>
      <c r="AU126" s="190" t="s">
        <v>83</v>
      </c>
      <c r="AY126" s="18" t="s">
        <v>174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182</v>
      </c>
      <c r="BM126" s="190" t="s">
        <v>444</v>
      </c>
    </row>
    <row r="127" spans="1:65" s="2" customFormat="1" ht="11.25">
      <c r="A127" s="35"/>
      <c r="B127" s="36"/>
      <c r="C127" s="37"/>
      <c r="D127" s="192" t="s">
        <v>184</v>
      </c>
      <c r="E127" s="37"/>
      <c r="F127" s="193" t="s">
        <v>1636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184</v>
      </c>
      <c r="AU127" s="18" t="s">
        <v>83</v>
      </c>
    </row>
    <row r="128" spans="1:65" s="2" customFormat="1" ht="16.5" customHeight="1">
      <c r="A128" s="35"/>
      <c r="B128" s="36"/>
      <c r="C128" s="179" t="s">
        <v>75</v>
      </c>
      <c r="D128" s="179" t="s">
        <v>177</v>
      </c>
      <c r="E128" s="180" t="s">
        <v>1637</v>
      </c>
      <c r="F128" s="181" t="s">
        <v>1638</v>
      </c>
      <c r="G128" s="182" t="s">
        <v>1522</v>
      </c>
      <c r="H128" s="183">
        <v>1</v>
      </c>
      <c r="I128" s="184"/>
      <c r="J128" s="185">
        <f>ROUND(I128*H128,2)</f>
        <v>0</v>
      </c>
      <c r="K128" s="181" t="s">
        <v>19</v>
      </c>
      <c r="L128" s="40"/>
      <c r="M128" s="186" t="s">
        <v>19</v>
      </c>
      <c r="N128" s="187" t="s">
        <v>46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182</v>
      </c>
      <c r="AT128" s="190" t="s">
        <v>177</v>
      </c>
      <c r="AU128" s="190" t="s">
        <v>83</v>
      </c>
      <c r="AY128" s="18" t="s">
        <v>174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182</v>
      </c>
      <c r="BM128" s="190" t="s">
        <v>460</v>
      </c>
    </row>
    <row r="129" spans="1:65" s="2" customFormat="1" ht="11.25">
      <c r="A129" s="35"/>
      <c r="B129" s="36"/>
      <c r="C129" s="37"/>
      <c r="D129" s="192" t="s">
        <v>184</v>
      </c>
      <c r="E129" s="37"/>
      <c r="F129" s="193" t="s">
        <v>1638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184</v>
      </c>
      <c r="AU129" s="18" t="s">
        <v>83</v>
      </c>
    </row>
    <row r="130" spans="1:65" s="2" customFormat="1" ht="16.5" customHeight="1">
      <c r="A130" s="35"/>
      <c r="B130" s="36"/>
      <c r="C130" s="179" t="s">
        <v>75</v>
      </c>
      <c r="D130" s="179" t="s">
        <v>177</v>
      </c>
      <c r="E130" s="180" t="s">
        <v>1639</v>
      </c>
      <c r="F130" s="181" t="s">
        <v>1640</v>
      </c>
      <c r="G130" s="182" t="s">
        <v>1522</v>
      </c>
      <c r="H130" s="183">
        <v>1</v>
      </c>
      <c r="I130" s="184"/>
      <c r="J130" s="185">
        <f>ROUND(I130*H130,2)</f>
        <v>0</v>
      </c>
      <c r="K130" s="181" t="s">
        <v>19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182</v>
      </c>
      <c r="AT130" s="190" t="s">
        <v>177</v>
      </c>
      <c r="AU130" s="190" t="s">
        <v>83</v>
      </c>
      <c r="AY130" s="18" t="s">
        <v>174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182</v>
      </c>
      <c r="BM130" s="190" t="s">
        <v>471</v>
      </c>
    </row>
    <row r="131" spans="1:65" s="2" customFormat="1" ht="11.25">
      <c r="A131" s="35"/>
      <c r="B131" s="36"/>
      <c r="C131" s="37"/>
      <c r="D131" s="192" t="s">
        <v>184</v>
      </c>
      <c r="E131" s="37"/>
      <c r="F131" s="193" t="s">
        <v>1640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184</v>
      </c>
      <c r="AU131" s="18" t="s">
        <v>83</v>
      </c>
    </row>
    <row r="132" spans="1:65" s="2" customFormat="1" ht="16.5" customHeight="1">
      <c r="A132" s="35"/>
      <c r="B132" s="36"/>
      <c r="C132" s="179" t="s">
        <v>75</v>
      </c>
      <c r="D132" s="179" t="s">
        <v>177</v>
      </c>
      <c r="E132" s="180" t="s">
        <v>1641</v>
      </c>
      <c r="F132" s="181" t="s">
        <v>1642</v>
      </c>
      <c r="G132" s="182" t="s">
        <v>1522</v>
      </c>
      <c r="H132" s="183">
        <v>1</v>
      </c>
      <c r="I132" s="184"/>
      <c r="J132" s="185">
        <f>ROUND(I132*H132,2)</f>
        <v>0</v>
      </c>
      <c r="K132" s="181" t="s">
        <v>19</v>
      </c>
      <c r="L132" s="40"/>
      <c r="M132" s="186" t="s">
        <v>19</v>
      </c>
      <c r="N132" s="187" t="s">
        <v>46</v>
      </c>
      <c r="O132" s="65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182</v>
      </c>
      <c r="AT132" s="190" t="s">
        <v>177</v>
      </c>
      <c r="AU132" s="190" t="s">
        <v>83</v>
      </c>
      <c r="AY132" s="18" t="s">
        <v>174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182</v>
      </c>
      <c r="BM132" s="190" t="s">
        <v>482</v>
      </c>
    </row>
    <row r="133" spans="1:65" s="2" customFormat="1" ht="11.25">
      <c r="A133" s="35"/>
      <c r="B133" s="36"/>
      <c r="C133" s="37"/>
      <c r="D133" s="192" t="s">
        <v>184</v>
      </c>
      <c r="E133" s="37"/>
      <c r="F133" s="193" t="s">
        <v>1642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184</v>
      </c>
      <c r="AU133" s="18" t="s">
        <v>83</v>
      </c>
    </row>
    <row r="134" spans="1:65" s="2" customFormat="1" ht="16.5" customHeight="1">
      <c r="A134" s="35"/>
      <c r="B134" s="36"/>
      <c r="C134" s="179" t="s">
        <v>75</v>
      </c>
      <c r="D134" s="179" t="s">
        <v>177</v>
      </c>
      <c r="E134" s="180" t="s">
        <v>1643</v>
      </c>
      <c r="F134" s="181" t="s">
        <v>1644</v>
      </c>
      <c r="G134" s="182" t="s">
        <v>1522</v>
      </c>
      <c r="H134" s="183">
        <v>1</v>
      </c>
      <c r="I134" s="184"/>
      <c r="J134" s="185">
        <f>ROUND(I134*H134,2)</f>
        <v>0</v>
      </c>
      <c r="K134" s="181" t="s">
        <v>19</v>
      </c>
      <c r="L134" s="40"/>
      <c r="M134" s="186" t="s">
        <v>19</v>
      </c>
      <c r="N134" s="187" t="s">
        <v>46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182</v>
      </c>
      <c r="AT134" s="190" t="s">
        <v>177</v>
      </c>
      <c r="AU134" s="190" t="s">
        <v>83</v>
      </c>
      <c r="AY134" s="18" t="s">
        <v>174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182</v>
      </c>
      <c r="BM134" s="190" t="s">
        <v>491</v>
      </c>
    </row>
    <row r="135" spans="1:65" s="2" customFormat="1" ht="11.25">
      <c r="A135" s="35"/>
      <c r="B135" s="36"/>
      <c r="C135" s="37"/>
      <c r="D135" s="192" t="s">
        <v>184</v>
      </c>
      <c r="E135" s="37"/>
      <c r="F135" s="193" t="s">
        <v>1644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184</v>
      </c>
      <c r="AU135" s="18" t="s">
        <v>83</v>
      </c>
    </row>
    <row r="136" spans="1:65" s="2" customFormat="1" ht="16.5" customHeight="1">
      <c r="A136" s="35"/>
      <c r="B136" s="36"/>
      <c r="C136" s="179" t="s">
        <v>75</v>
      </c>
      <c r="D136" s="179" t="s">
        <v>177</v>
      </c>
      <c r="E136" s="180" t="s">
        <v>1645</v>
      </c>
      <c r="F136" s="181" t="s">
        <v>1646</v>
      </c>
      <c r="G136" s="182" t="s">
        <v>1522</v>
      </c>
      <c r="H136" s="183">
        <v>1</v>
      </c>
      <c r="I136" s="184"/>
      <c r="J136" s="185">
        <f>ROUND(I136*H136,2)</f>
        <v>0</v>
      </c>
      <c r="K136" s="181" t="s">
        <v>19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182</v>
      </c>
      <c r="AT136" s="190" t="s">
        <v>177</v>
      </c>
      <c r="AU136" s="190" t="s">
        <v>83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182</v>
      </c>
      <c r="BM136" s="190" t="s">
        <v>502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1646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83</v>
      </c>
    </row>
    <row r="138" spans="1:65" s="2" customFormat="1" ht="16.5" customHeight="1">
      <c r="A138" s="35"/>
      <c r="B138" s="36"/>
      <c r="C138" s="179" t="s">
        <v>75</v>
      </c>
      <c r="D138" s="179" t="s">
        <v>177</v>
      </c>
      <c r="E138" s="180" t="s">
        <v>1647</v>
      </c>
      <c r="F138" s="181" t="s">
        <v>1648</v>
      </c>
      <c r="G138" s="182" t="s">
        <v>1522</v>
      </c>
      <c r="H138" s="183">
        <v>1</v>
      </c>
      <c r="I138" s="184"/>
      <c r="J138" s="185">
        <f>ROUND(I138*H138,2)</f>
        <v>0</v>
      </c>
      <c r="K138" s="181" t="s">
        <v>19</v>
      </c>
      <c r="L138" s="40"/>
      <c r="M138" s="186" t="s">
        <v>19</v>
      </c>
      <c r="N138" s="187" t="s">
        <v>46</v>
      </c>
      <c r="O138" s="65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182</v>
      </c>
      <c r="AT138" s="190" t="s">
        <v>177</v>
      </c>
      <c r="AU138" s="190" t="s">
        <v>83</v>
      </c>
      <c r="AY138" s="18" t="s">
        <v>174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182</v>
      </c>
      <c r="BM138" s="190" t="s">
        <v>516</v>
      </c>
    </row>
    <row r="139" spans="1:65" s="2" customFormat="1" ht="11.25">
      <c r="A139" s="35"/>
      <c r="B139" s="36"/>
      <c r="C139" s="37"/>
      <c r="D139" s="192" t="s">
        <v>184</v>
      </c>
      <c r="E139" s="37"/>
      <c r="F139" s="193" t="s">
        <v>1648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184</v>
      </c>
      <c r="AU139" s="18" t="s">
        <v>83</v>
      </c>
    </row>
    <row r="140" spans="1:65" s="2" customFormat="1" ht="24.2" customHeight="1">
      <c r="A140" s="35"/>
      <c r="B140" s="36"/>
      <c r="C140" s="179" t="s">
        <v>75</v>
      </c>
      <c r="D140" s="179" t="s">
        <v>177</v>
      </c>
      <c r="E140" s="180" t="s">
        <v>1649</v>
      </c>
      <c r="F140" s="181" t="s">
        <v>1650</v>
      </c>
      <c r="G140" s="182" t="s">
        <v>1522</v>
      </c>
      <c r="H140" s="183">
        <v>1</v>
      </c>
      <c r="I140" s="184"/>
      <c r="J140" s="185">
        <f>ROUND(I140*H140,2)</f>
        <v>0</v>
      </c>
      <c r="K140" s="181" t="s">
        <v>19</v>
      </c>
      <c r="L140" s="40"/>
      <c r="M140" s="186" t="s">
        <v>19</v>
      </c>
      <c r="N140" s="187" t="s">
        <v>46</v>
      </c>
      <c r="O140" s="65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182</v>
      </c>
      <c r="AT140" s="190" t="s">
        <v>177</v>
      </c>
      <c r="AU140" s="190" t="s">
        <v>83</v>
      </c>
      <c r="AY140" s="18" t="s">
        <v>174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182</v>
      </c>
      <c r="BM140" s="190" t="s">
        <v>528</v>
      </c>
    </row>
    <row r="141" spans="1:65" s="2" customFormat="1" ht="19.5">
      <c r="A141" s="35"/>
      <c r="B141" s="36"/>
      <c r="C141" s="37"/>
      <c r="D141" s="192" t="s">
        <v>184</v>
      </c>
      <c r="E141" s="37"/>
      <c r="F141" s="193" t="s">
        <v>1650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184</v>
      </c>
      <c r="AU141" s="18" t="s">
        <v>83</v>
      </c>
    </row>
    <row r="142" spans="1:65" s="2" customFormat="1" ht="16.5" customHeight="1">
      <c r="A142" s="35"/>
      <c r="B142" s="36"/>
      <c r="C142" s="179" t="s">
        <v>75</v>
      </c>
      <c r="D142" s="179" t="s">
        <v>177</v>
      </c>
      <c r="E142" s="180" t="s">
        <v>1651</v>
      </c>
      <c r="F142" s="181" t="s">
        <v>1652</v>
      </c>
      <c r="G142" s="182" t="s">
        <v>1522</v>
      </c>
      <c r="H142" s="183">
        <v>1</v>
      </c>
      <c r="I142" s="184"/>
      <c r="J142" s="185">
        <f>ROUND(I142*H142,2)</f>
        <v>0</v>
      </c>
      <c r="K142" s="181" t="s">
        <v>19</v>
      </c>
      <c r="L142" s="40"/>
      <c r="M142" s="186" t="s">
        <v>19</v>
      </c>
      <c r="N142" s="187" t="s">
        <v>46</v>
      </c>
      <c r="O142" s="65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182</v>
      </c>
      <c r="AT142" s="190" t="s">
        <v>177</v>
      </c>
      <c r="AU142" s="190" t="s">
        <v>83</v>
      </c>
      <c r="AY142" s="18" t="s">
        <v>174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182</v>
      </c>
      <c r="BM142" s="190" t="s">
        <v>538</v>
      </c>
    </row>
    <row r="143" spans="1:65" s="2" customFormat="1" ht="11.25">
      <c r="A143" s="35"/>
      <c r="B143" s="36"/>
      <c r="C143" s="37"/>
      <c r="D143" s="192" t="s">
        <v>184</v>
      </c>
      <c r="E143" s="37"/>
      <c r="F143" s="193" t="s">
        <v>1652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184</v>
      </c>
      <c r="AU143" s="18" t="s">
        <v>83</v>
      </c>
    </row>
    <row r="144" spans="1:65" s="2" customFormat="1" ht="16.5" customHeight="1">
      <c r="A144" s="35"/>
      <c r="B144" s="36"/>
      <c r="C144" s="179" t="s">
        <v>75</v>
      </c>
      <c r="D144" s="179" t="s">
        <v>177</v>
      </c>
      <c r="E144" s="180" t="s">
        <v>1653</v>
      </c>
      <c r="F144" s="181" t="s">
        <v>1654</v>
      </c>
      <c r="G144" s="182" t="s">
        <v>1522</v>
      </c>
      <c r="H144" s="183">
        <v>1</v>
      </c>
      <c r="I144" s="184"/>
      <c r="J144" s="185">
        <f>ROUND(I144*H144,2)</f>
        <v>0</v>
      </c>
      <c r="K144" s="181" t="s">
        <v>19</v>
      </c>
      <c r="L144" s="40"/>
      <c r="M144" s="186" t="s">
        <v>19</v>
      </c>
      <c r="N144" s="187" t="s">
        <v>46</v>
      </c>
      <c r="O144" s="65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182</v>
      </c>
      <c r="AT144" s="190" t="s">
        <v>177</v>
      </c>
      <c r="AU144" s="190" t="s">
        <v>83</v>
      </c>
      <c r="AY144" s="18" t="s">
        <v>174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182</v>
      </c>
      <c r="BM144" s="190" t="s">
        <v>553</v>
      </c>
    </row>
    <row r="145" spans="1:47" s="2" customFormat="1" ht="11.25">
      <c r="A145" s="35"/>
      <c r="B145" s="36"/>
      <c r="C145" s="37"/>
      <c r="D145" s="192" t="s">
        <v>184</v>
      </c>
      <c r="E145" s="37"/>
      <c r="F145" s="193" t="s">
        <v>1654</v>
      </c>
      <c r="G145" s="37"/>
      <c r="H145" s="37"/>
      <c r="I145" s="194"/>
      <c r="J145" s="37"/>
      <c r="K145" s="37"/>
      <c r="L145" s="40"/>
      <c r="M145" s="238"/>
      <c r="N145" s="239"/>
      <c r="O145" s="240"/>
      <c r="P145" s="240"/>
      <c r="Q145" s="240"/>
      <c r="R145" s="240"/>
      <c r="S145" s="240"/>
      <c r="T145" s="241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184</v>
      </c>
      <c r="AU145" s="18" t="s">
        <v>83</v>
      </c>
    </row>
    <row r="146" spans="1:47" s="2" customFormat="1" ht="6.95" customHeight="1">
      <c r="A146" s="35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0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algorithmName="SHA-512" hashValue="N6DB5w34SprjVhntrjMls0Uo5UWPWg0VVSvsuw9QSG58GMhQc4oFuDXATkzvxD9SMyNOZO7jVqwZLnqDo4jvdw==" saltValue="we3YDRS+SU1CFu8ZMwHpit08fskzaU95jWCluuM/LeGUTvVHMWWs2xUExrN9cTvHT0dAxJyQ9Fg5f7TjKX8rQA==" spinCount="100000" sheet="1" objects="1" scenarios="1" formatColumns="0" formatRows="0" autoFilter="0"/>
  <autoFilter ref="C82:K145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135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1655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ROUND(J83,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ROUND((SUM(BE83:BE103)),  2)</f>
        <v>0</v>
      </c>
      <c r="G33" s="35"/>
      <c r="H33" s="35"/>
      <c r="I33" s="125">
        <v>0.21</v>
      </c>
      <c r="J33" s="124">
        <f>ROUND(((SUM(BE83:BE103))*I33),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ROUND((SUM(BF83:BF103)),  2)</f>
        <v>0</v>
      </c>
      <c r="G34" s="35"/>
      <c r="H34" s="35"/>
      <c r="I34" s="125">
        <v>0.12</v>
      </c>
      <c r="J34" s="124">
        <f>ROUND(((SUM(BF83:BF103))*I34),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ROUND((SUM(BG83:BG103)),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ROUND((SUM(BH83:BH103)),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ROUND((SUM(BI83:BI103)),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08 - VRN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1042</v>
      </c>
      <c r="E60" s="144"/>
      <c r="F60" s="144"/>
      <c r="G60" s="144"/>
      <c r="H60" s="144"/>
      <c r="I60" s="144"/>
      <c r="J60" s="145">
        <f>J84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1656</v>
      </c>
      <c r="E61" s="149"/>
      <c r="F61" s="149"/>
      <c r="G61" s="149"/>
      <c r="H61" s="149"/>
      <c r="I61" s="149"/>
      <c r="J61" s="150">
        <f>J85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1657</v>
      </c>
      <c r="E62" s="149"/>
      <c r="F62" s="149"/>
      <c r="G62" s="149"/>
      <c r="H62" s="149"/>
      <c r="I62" s="149"/>
      <c r="J62" s="150">
        <f>J94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1043</v>
      </c>
      <c r="E63" s="149"/>
      <c r="F63" s="149"/>
      <c r="G63" s="149"/>
      <c r="H63" s="149"/>
      <c r="I63" s="149"/>
      <c r="J63" s="150">
        <f>J99</f>
        <v>0</v>
      </c>
      <c r="K63" s="98"/>
      <c r="L63" s="151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159</v>
      </c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7"/>
      <c r="D73" s="37"/>
      <c r="E73" s="380" t="str">
        <f>E7</f>
        <v>Expektace_04_25</v>
      </c>
      <c r="F73" s="381"/>
      <c r="G73" s="381"/>
      <c r="H73" s="381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137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34" t="str">
        <f>E9</f>
        <v>08 - VRN</v>
      </c>
      <c r="F75" s="382"/>
      <c r="G75" s="382"/>
      <c r="H75" s="382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parc.č. 650/40, 650/39, 650/38</v>
      </c>
      <c r="G77" s="37"/>
      <c r="H77" s="37"/>
      <c r="I77" s="30" t="s">
        <v>23</v>
      </c>
      <c r="J77" s="60" t="str">
        <f>IF(J12="","",J12)</f>
        <v>18. 6. 2024</v>
      </c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25</v>
      </c>
      <c r="D79" s="37"/>
      <c r="E79" s="37"/>
      <c r="F79" s="28" t="str">
        <f>E15</f>
        <v>Nemocnice ve Frýdku-Místku, p.o.</v>
      </c>
      <c r="G79" s="37"/>
      <c r="H79" s="37"/>
      <c r="I79" s="30" t="s">
        <v>32</v>
      </c>
      <c r="J79" s="33" t="str">
        <f>E21</f>
        <v xml:space="preserve"> </v>
      </c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30</v>
      </c>
      <c r="D80" s="37"/>
      <c r="E80" s="37"/>
      <c r="F80" s="28" t="str">
        <f>IF(E18="","",E18)</f>
        <v>Vyplň údaj</v>
      </c>
      <c r="G80" s="37"/>
      <c r="H80" s="37"/>
      <c r="I80" s="30" t="s">
        <v>35</v>
      </c>
      <c r="J80" s="33" t="str">
        <f>E24</f>
        <v>Amun Pro s.r.o.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52"/>
      <c r="B82" s="153"/>
      <c r="C82" s="154" t="s">
        <v>160</v>
      </c>
      <c r="D82" s="155" t="s">
        <v>60</v>
      </c>
      <c r="E82" s="155" t="s">
        <v>56</v>
      </c>
      <c r="F82" s="155" t="s">
        <v>57</v>
      </c>
      <c r="G82" s="155" t="s">
        <v>161</v>
      </c>
      <c r="H82" s="155" t="s">
        <v>162</v>
      </c>
      <c r="I82" s="155" t="s">
        <v>163</v>
      </c>
      <c r="J82" s="155" t="s">
        <v>141</v>
      </c>
      <c r="K82" s="156" t="s">
        <v>164</v>
      </c>
      <c r="L82" s="157"/>
      <c r="M82" s="69" t="s">
        <v>19</v>
      </c>
      <c r="N82" s="70" t="s">
        <v>45</v>
      </c>
      <c r="O82" s="70" t="s">
        <v>165</v>
      </c>
      <c r="P82" s="70" t="s">
        <v>166</v>
      </c>
      <c r="Q82" s="70" t="s">
        <v>167</v>
      </c>
      <c r="R82" s="70" t="s">
        <v>168</v>
      </c>
      <c r="S82" s="70" t="s">
        <v>169</v>
      </c>
      <c r="T82" s="71" t="s">
        <v>170</v>
      </c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</row>
    <row r="83" spans="1:65" s="2" customFormat="1" ht="22.9" customHeight="1">
      <c r="A83" s="35"/>
      <c r="B83" s="36"/>
      <c r="C83" s="76" t="s">
        <v>171</v>
      </c>
      <c r="D83" s="37"/>
      <c r="E83" s="37"/>
      <c r="F83" s="37"/>
      <c r="G83" s="37"/>
      <c r="H83" s="37"/>
      <c r="I83" s="37"/>
      <c r="J83" s="158">
        <f>BK83</f>
        <v>0</v>
      </c>
      <c r="K83" s="37"/>
      <c r="L83" s="40"/>
      <c r="M83" s="72"/>
      <c r="N83" s="159"/>
      <c r="O83" s="73"/>
      <c r="P83" s="160">
        <f>P84</f>
        <v>0</v>
      </c>
      <c r="Q83" s="73"/>
      <c r="R83" s="160">
        <f>R84</f>
        <v>0</v>
      </c>
      <c r="S83" s="73"/>
      <c r="T83" s="161">
        <f>T84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74</v>
      </c>
      <c r="AU83" s="18" t="s">
        <v>142</v>
      </c>
      <c r="BK83" s="162">
        <f>BK84</f>
        <v>0</v>
      </c>
    </row>
    <row r="84" spans="1:65" s="12" customFormat="1" ht="25.9" customHeight="1">
      <c r="B84" s="163"/>
      <c r="C84" s="164"/>
      <c r="D84" s="165" t="s">
        <v>74</v>
      </c>
      <c r="E84" s="166" t="s">
        <v>134</v>
      </c>
      <c r="F84" s="166" t="s">
        <v>1122</v>
      </c>
      <c r="G84" s="164"/>
      <c r="H84" s="164"/>
      <c r="I84" s="167"/>
      <c r="J84" s="168">
        <f>BK84</f>
        <v>0</v>
      </c>
      <c r="K84" s="164"/>
      <c r="L84" s="169"/>
      <c r="M84" s="170"/>
      <c r="N84" s="171"/>
      <c r="O84" s="171"/>
      <c r="P84" s="172">
        <f>P85+P94+P99</f>
        <v>0</v>
      </c>
      <c r="Q84" s="171"/>
      <c r="R84" s="172">
        <f>R85+R94+R99</f>
        <v>0</v>
      </c>
      <c r="S84" s="171"/>
      <c r="T84" s="173">
        <f>T85+T94+T99</f>
        <v>0</v>
      </c>
      <c r="AR84" s="174" t="s">
        <v>214</v>
      </c>
      <c r="AT84" s="175" t="s">
        <v>74</v>
      </c>
      <c r="AU84" s="175" t="s">
        <v>75</v>
      </c>
      <c r="AY84" s="174" t="s">
        <v>174</v>
      </c>
      <c r="BK84" s="176">
        <f>BK85+BK94+BK99</f>
        <v>0</v>
      </c>
    </row>
    <row r="85" spans="1:65" s="12" customFormat="1" ht="22.9" customHeight="1">
      <c r="B85" s="163"/>
      <c r="C85" s="164"/>
      <c r="D85" s="165" t="s">
        <v>74</v>
      </c>
      <c r="E85" s="177" t="s">
        <v>1658</v>
      </c>
      <c r="F85" s="177" t="s">
        <v>1659</v>
      </c>
      <c r="G85" s="164"/>
      <c r="H85" s="164"/>
      <c r="I85" s="167"/>
      <c r="J85" s="178">
        <f>BK85</f>
        <v>0</v>
      </c>
      <c r="K85" s="164"/>
      <c r="L85" s="169"/>
      <c r="M85" s="170"/>
      <c r="N85" s="171"/>
      <c r="O85" s="171"/>
      <c r="P85" s="172">
        <f>SUM(P86:P93)</f>
        <v>0</v>
      </c>
      <c r="Q85" s="171"/>
      <c r="R85" s="172">
        <f>SUM(R86:R93)</f>
        <v>0</v>
      </c>
      <c r="S85" s="171"/>
      <c r="T85" s="173">
        <f>SUM(T86:T93)</f>
        <v>0</v>
      </c>
      <c r="AR85" s="174" t="s">
        <v>214</v>
      </c>
      <c r="AT85" s="175" t="s">
        <v>74</v>
      </c>
      <c r="AU85" s="175" t="s">
        <v>83</v>
      </c>
      <c r="AY85" s="174" t="s">
        <v>174</v>
      </c>
      <c r="BK85" s="176">
        <f>SUM(BK86:BK93)</f>
        <v>0</v>
      </c>
    </row>
    <row r="86" spans="1:65" s="2" customFormat="1" ht="16.5" customHeight="1">
      <c r="A86" s="35"/>
      <c r="B86" s="36"/>
      <c r="C86" s="179" t="s">
        <v>83</v>
      </c>
      <c r="D86" s="179" t="s">
        <v>177</v>
      </c>
      <c r="E86" s="180" t="s">
        <v>1660</v>
      </c>
      <c r="F86" s="181" t="s">
        <v>1661</v>
      </c>
      <c r="G86" s="182" t="s">
        <v>1522</v>
      </c>
      <c r="H86" s="183">
        <v>1</v>
      </c>
      <c r="I86" s="184"/>
      <c r="J86" s="185">
        <f>ROUND(I86*H86,2)</f>
        <v>0</v>
      </c>
      <c r="K86" s="181" t="s">
        <v>181</v>
      </c>
      <c r="L86" s="40"/>
      <c r="M86" s="186" t="s">
        <v>19</v>
      </c>
      <c r="N86" s="187" t="s">
        <v>46</v>
      </c>
      <c r="O86" s="65"/>
      <c r="P86" s="188">
        <f>O86*H86</f>
        <v>0</v>
      </c>
      <c r="Q86" s="188">
        <v>0</v>
      </c>
      <c r="R86" s="188">
        <f>Q86*H86</f>
        <v>0</v>
      </c>
      <c r="S86" s="188">
        <v>0</v>
      </c>
      <c r="T86" s="189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90" t="s">
        <v>1128</v>
      </c>
      <c r="AT86" s="190" t="s">
        <v>177</v>
      </c>
      <c r="AU86" s="190" t="s">
        <v>85</v>
      </c>
      <c r="AY86" s="18" t="s">
        <v>174</v>
      </c>
      <c r="BE86" s="191">
        <f>IF(N86="základní",J86,0)</f>
        <v>0</v>
      </c>
      <c r="BF86" s="191">
        <f>IF(N86="snížená",J86,0)</f>
        <v>0</v>
      </c>
      <c r="BG86" s="191">
        <f>IF(N86="zákl. přenesená",J86,0)</f>
        <v>0</v>
      </c>
      <c r="BH86" s="191">
        <f>IF(N86="sníž. přenesená",J86,0)</f>
        <v>0</v>
      </c>
      <c r="BI86" s="191">
        <f>IF(N86="nulová",J86,0)</f>
        <v>0</v>
      </c>
      <c r="BJ86" s="18" t="s">
        <v>83</v>
      </c>
      <c r="BK86" s="191">
        <f>ROUND(I86*H86,2)</f>
        <v>0</v>
      </c>
      <c r="BL86" s="18" t="s">
        <v>1128</v>
      </c>
      <c r="BM86" s="190" t="s">
        <v>1662</v>
      </c>
    </row>
    <row r="87" spans="1:65" s="2" customFormat="1" ht="11.25">
      <c r="A87" s="35"/>
      <c r="B87" s="36"/>
      <c r="C87" s="37"/>
      <c r="D87" s="192" t="s">
        <v>184</v>
      </c>
      <c r="E87" s="37"/>
      <c r="F87" s="193" t="s">
        <v>1661</v>
      </c>
      <c r="G87" s="37"/>
      <c r="H87" s="37"/>
      <c r="I87" s="194"/>
      <c r="J87" s="37"/>
      <c r="K87" s="37"/>
      <c r="L87" s="40"/>
      <c r="M87" s="195"/>
      <c r="N87" s="19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184</v>
      </c>
      <c r="AU87" s="18" t="s">
        <v>85</v>
      </c>
    </row>
    <row r="88" spans="1:65" s="2" customFormat="1" ht="11.25">
      <c r="A88" s="35"/>
      <c r="B88" s="36"/>
      <c r="C88" s="37"/>
      <c r="D88" s="197" t="s">
        <v>186</v>
      </c>
      <c r="E88" s="37"/>
      <c r="F88" s="198" t="s">
        <v>1663</v>
      </c>
      <c r="G88" s="37"/>
      <c r="H88" s="37"/>
      <c r="I88" s="194"/>
      <c r="J88" s="37"/>
      <c r="K88" s="37"/>
      <c r="L88" s="40"/>
      <c r="M88" s="195"/>
      <c r="N88" s="19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186</v>
      </c>
      <c r="AU88" s="18" t="s">
        <v>85</v>
      </c>
    </row>
    <row r="89" spans="1:65" s="2" customFormat="1" ht="19.5">
      <c r="A89" s="35"/>
      <c r="B89" s="36"/>
      <c r="C89" s="37"/>
      <c r="D89" s="192" t="s">
        <v>197</v>
      </c>
      <c r="E89" s="37"/>
      <c r="F89" s="210" t="s">
        <v>1664</v>
      </c>
      <c r="G89" s="37"/>
      <c r="H89" s="37"/>
      <c r="I89" s="194"/>
      <c r="J89" s="37"/>
      <c r="K89" s="37"/>
      <c r="L89" s="40"/>
      <c r="M89" s="195"/>
      <c r="N89" s="196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197</v>
      </c>
      <c r="AU89" s="18" t="s">
        <v>85</v>
      </c>
    </row>
    <row r="90" spans="1:65" s="2" customFormat="1" ht="16.5" customHeight="1">
      <c r="A90" s="35"/>
      <c r="B90" s="36"/>
      <c r="C90" s="179" t="s">
        <v>182</v>
      </c>
      <c r="D90" s="179" t="s">
        <v>177</v>
      </c>
      <c r="E90" s="180" t="s">
        <v>1665</v>
      </c>
      <c r="F90" s="181" t="s">
        <v>1666</v>
      </c>
      <c r="G90" s="182" t="s">
        <v>1522</v>
      </c>
      <c r="H90" s="183">
        <v>1</v>
      </c>
      <c r="I90" s="184"/>
      <c r="J90" s="185">
        <f>ROUND(I90*H90,2)</f>
        <v>0</v>
      </c>
      <c r="K90" s="181" t="s">
        <v>181</v>
      </c>
      <c r="L90" s="40"/>
      <c r="M90" s="186" t="s">
        <v>19</v>
      </c>
      <c r="N90" s="187" t="s">
        <v>46</v>
      </c>
      <c r="O90" s="65"/>
      <c r="P90" s="188">
        <f>O90*H90</f>
        <v>0</v>
      </c>
      <c r="Q90" s="188">
        <v>0</v>
      </c>
      <c r="R90" s="188">
        <f>Q90*H90</f>
        <v>0</v>
      </c>
      <c r="S90" s="188">
        <v>0</v>
      </c>
      <c r="T90" s="18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1128</v>
      </c>
      <c r="AT90" s="190" t="s">
        <v>177</v>
      </c>
      <c r="AU90" s="190" t="s">
        <v>85</v>
      </c>
      <c r="AY90" s="18" t="s">
        <v>174</v>
      </c>
      <c r="BE90" s="191">
        <f>IF(N90="základní",J90,0)</f>
        <v>0</v>
      </c>
      <c r="BF90" s="191">
        <f>IF(N90="snížená",J90,0)</f>
        <v>0</v>
      </c>
      <c r="BG90" s="191">
        <f>IF(N90="zákl. přenesená",J90,0)</f>
        <v>0</v>
      </c>
      <c r="BH90" s="191">
        <f>IF(N90="sníž. přenesená",J90,0)</f>
        <v>0</v>
      </c>
      <c r="BI90" s="191">
        <f>IF(N90="nulová",J90,0)</f>
        <v>0</v>
      </c>
      <c r="BJ90" s="18" t="s">
        <v>83</v>
      </c>
      <c r="BK90" s="191">
        <f>ROUND(I90*H90,2)</f>
        <v>0</v>
      </c>
      <c r="BL90" s="18" t="s">
        <v>1128</v>
      </c>
      <c r="BM90" s="190" t="s">
        <v>1667</v>
      </c>
    </row>
    <row r="91" spans="1:65" s="2" customFormat="1" ht="11.25">
      <c r="A91" s="35"/>
      <c r="B91" s="36"/>
      <c r="C91" s="37"/>
      <c r="D91" s="192" t="s">
        <v>184</v>
      </c>
      <c r="E91" s="37"/>
      <c r="F91" s="193" t="s">
        <v>1666</v>
      </c>
      <c r="G91" s="37"/>
      <c r="H91" s="37"/>
      <c r="I91" s="194"/>
      <c r="J91" s="37"/>
      <c r="K91" s="37"/>
      <c r="L91" s="40"/>
      <c r="M91" s="195"/>
      <c r="N91" s="19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184</v>
      </c>
      <c r="AU91" s="18" t="s">
        <v>85</v>
      </c>
    </row>
    <row r="92" spans="1:65" s="2" customFormat="1" ht="11.25">
      <c r="A92" s="35"/>
      <c r="B92" s="36"/>
      <c r="C92" s="37"/>
      <c r="D92" s="197" t="s">
        <v>186</v>
      </c>
      <c r="E92" s="37"/>
      <c r="F92" s="198" t="s">
        <v>1668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186</v>
      </c>
      <c r="AU92" s="18" t="s">
        <v>85</v>
      </c>
    </row>
    <row r="93" spans="1:65" s="2" customFormat="1" ht="19.5">
      <c r="A93" s="35"/>
      <c r="B93" s="36"/>
      <c r="C93" s="37"/>
      <c r="D93" s="192" t="s">
        <v>197</v>
      </c>
      <c r="E93" s="37"/>
      <c r="F93" s="210" t="s">
        <v>1669</v>
      </c>
      <c r="G93" s="37"/>
      <c r="H93" s="37"/>
      <c r="I93" s="194"/>
      <c r="J93" s="37"/>
      <c r="K93" s="37"/>
      <c r="L93" s="40"/>
      <c r="M93" s="195"/>
      <c r="N93" s="19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197</v>
      </c>
      <c r="AU93" s="18" t="s">
        <v>85</v>
      </c>
    </row>
    <row r="94" spans="1:65" s="12" customFormat="1" ht="22.9" customHeight="1">
      <c r="B94" s="163"/>
      <c r="C94" s="164"/>
      <c r="D94" s="165" t="s">
        <v>74</v>
      </c>
      <c r="E94" s="177" t="s">
        <v>1670</v>
      </c>
      <c r="F94" s="177" t="s">
        <v>1671</v>
      </c>
      <c r="G94" s="164"/>
      <c r="H94" s="164"/>
      <c r="I94" s="167"/>
      <c r="J94" s="178">
        <f>BK94</f>
        <v>0</v>
      </c>
      <c r="K94" s="164"/>
      <c r="L94" s="169"/>
      <c r="M94" s="170"/>
      <c r="N94" s="171"/>
      <c r="O94" s="171"/>
      <c r="P94" s="172">
        <f>SUM(P95:P98)</f>
        <v>0</v>
      </c>
      <c r="Q94" s="171"/>
      <c r="R94" s="172">
        <f>SUM(R95:R98)</f>
        <v>0</v>
      </c>
      <c r="S94" s="171"/>
      <c r="T94" s="173">
        <f>SUM(T95:T98)</f>
        <v>0</v>
      </c>
      <c r="AR94" s="174" t="s">
        <v>214</v>
      </c>
      <c r="AT94" s="175" t="s">
        <v>74</v>
      </c>
      <c r="AU94" s="175" t="s">
        <v>83</v>
      </c>
      <c r="AY94" s="174" t="s">
        <v>174</v>
      </c>
      <c r="BK94" s="176">
        <f>SUM(BK95:BK98)</f>
        <v>0</v>
      </c>
    </row>
    <row r="95" spans="1:65" s="2" customFormat="1" ht="16.5" customHeight="1">
      <c r="A95" s="35"/>
      <c r="B95" s="36"/>
      <c r="C95" s="179" t="s">
        <v>85</v>
      </c>
      <c r="D95" s="179" t="s">
        <v>177</v>
      </c>
      <c r="E95" s="180" t="s">
        <v>1672</v>
      </c>
      <c r="F95" s="181" t="s">
        <v>1671</v>
      </c>
      <c r="G95" s="182" t="s">
        <v>1522</v>
      </c>
      <c r="H95" s="183">
        <v>1</v>
      </c>
      <c r="I95" s="184"/>
      <c r="J95" s="185">
        <f>ROUND(I95*H95,2)</f>
        <v>0</v>
      </c>
      <c r="K95" s="181" t="s">
        <v>181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1128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1128</v>
      </c>
      <c r="BM95" s="190" t="s">
        <v>1673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1671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1.25">
      <c r="A97" s="35"/>
      <c r="B97" s="36"/>
      <c r="C97" s="37"/>
      <c r="D97" s="197" t="s">
        <v>186</v>
      </c>
      <c r="E97" s="37"/>
      <c r="F97" s="198" t="s">
        <v>1674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186</v>
      </c>
      <c r="AU97" s="18" t="s">
        <v>85</v>
      </c>
    </row>
    <row r="98" spans="1:65" s="2" customFormat="1" ht="126.75">
      <c r="A98" s="35"/>
      <c r="B98" s="36"/>
      <c r="C98" s="37"/>
      <c r="D98" s="192" t="s">
        <v>197</v>
      </c>
      <c r="E98" s="37"/>
      <c r="F98" s="210" t="s">
        <v>1675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197</v>
      </c>
      <c r="AU98" s="18" t="s">
        <v>85</v>
      </c>
    </row>
    <row r="99" spans="1:65" s="12" customFormat="1" ht="22.9" customHeight="1">
      <c r="B99" s="163"/>
      <c r="C99" s="164"/>
      <c r="D99" s="165" t="s">
        <v>74</v>
      </c>
      <c r="E99" s="177" t="s">
        <v>1123</v>
      </c>
      <c r="F99" s="177" t="s">
        <v>1124</v>
      </c>
      <c r="G99" s="164"/>
      <c r="H99" s="164"/>
      <c r="I99" s="167"/>
      <c r="J99" s="178">
        <f>BK99</f>
        <v>0</v>
      </c>
      <c r="K99" s="164"/>
      <c r="L99" s="169"/>
      <c r="M99" s="170"/>
      <c r="N99" s="171"/>
      <c r="O99" s="171"/>
      <c r="P99" s="172">
        <f>SUM(P100:P103)</f>
        <v>0</v>
      </c>
      <c r="Q99" s="171"/>
      <c r="R99" s="172">
        <f>SUM(R100:R103)</f>
        <v>0</v>
      </c>
      <c r="S99" s="171"/>
      <c r="T99" s="173">
        <f>SUM(T100:T103)</f>
        <v>0</v>
      </c>
      <c r="AR99" s="174" t="s">
        <v>214</v>
      </c>
      <c r="AT99" s="175" t="s">
        <v>74</v>
      </c>
      <c r="AU99" s="175" t="s">
        <v>83</v>
      </c>
      <c r="AY99" s="174" t="s">
        <v>174</v>
      </c>
      <c r="BK99" s="176">
        <f>SUM(BK100:BK103)</f>
        <v>0</v>
      </c>
    </row>
    <row r="100" spans="1:65" s="2" customFormat="1" ht="16.5" customHeight="1">
      <c r="A100" s="35"/>
      <c r="B100" s="36"/>
      <c r="C100" s="179" t="s">
        <v>175</v>
      </c>
      <c r="D100" s="179" t="s">
        <v>177</v>
      </c>
      <c r="E100" s="180" t="s">
        <v>1676</v>
      </c>
      <c r="F100" s="181" t="s">
        <v>1677</v>
      </c>
      <c r="G100" s="182" t="s">
        <v>1522</v>
      </c>
      <c r="H100" s="183">
        <v>1</v>
      </c>
      <c r="I100" s="184"/>
      <c r="J100" s="185">
        <f>ROUND(I100*H100,2)</f>
        <v>0</v>
      </c>
      <c r="K100" s="181" t="s">
        <v>181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1128</v>
      </c>
      <c r="AT100" s="190" t="s">
        <v>177</v>
      </c>
      <c r="AU100" s="190" t="s">
        <v>85</v>
      </c>
      <c r="AY100" s="18" t="s">
        <v>174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83</v>
      </c>
      <c r="BK100" s="191">
        <f>ROUND(I100*H100,2)</f>
        <v>0</v>
      </c>
      <c r="BL100" s="18" t="s">
        <v>1128</v>
      </c>
      <c r="BM100" s="190" t="s">
        <v>1678</v>
      </c>
    </row>
    <row r="101" spans="1:65" s="2" customFormat="1" ht="11.25">
      <c r="A101" s="35"/>
      <c r="B101" s="36"/>
      <c r="C101" s="37"/>
      <c r="D101" s="192" t="s">
        <v>184</v>
      </c>
      <c r="E101" s="37"/>
      <c r="F101" s="193" t="s">
        <v>1677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184</v>
      </c>
      <c r="AU101" s="18" t="s">
        <v>85</v>
      </c>
    </row>
    <row r="102" spans="1:65" s="2" customFormat="1" ht="11.25">
      <c r="A102" s="35"/>
      <c r="B102" s="36"/>
      <c r="C102" s="37"/>
      <c r="D102" s="197" t="s">
        <v>186</v>
      </c>
      <c r="E102" s="37"/>
      <c r="F102" s="198" t="s">
        <v>1679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186</v>
      </c>
      <c r="AU102" s="18" t="s">
        <v>85</v>
      </c>
    </row>
    <row r="103" spans="1:65" s="2" customFormat="1" ht="107.25">
      <c r="A103" s="35"/>
      <c r="B103" s="36"/>
      <c r="C103" s="37"/>
      <c r="D103" s="192" t="s">
        <v>197</v>
      </c>
      <c r="E103" s="37"/>
      <c r="F103" s="210" t="s">
        <v>1680</v>
      </c>
      <c r="G103" s="37"/>
      <c r="H103" s="37"/>
      <c r="I103" s="194"/>
      <c r="J103" s="37"/>
      <c r="K103" s="37"/>
      <c r="L103" s="40"/>
      <c r="M103" s="238"/>
      <c r="N103" s="239"/>
      <c r="O103" s="240"/>
      <c r="P103" s="240"/>
      <c r="Q103" s="240"/>
      <c r="R103" s="240"/>
      <c r="S103" s="240"/>
      <c r="T103" s="241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197</v>
      </c>
      <c r="AU103" s="18" t="s">
        <v>85</v>
      </c>
    </row>
    <row r="104" spans="1:65" s="2" customFormat="1" ht="6.95" customHeight="1">
      <c r="A104" s="35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0"/>
      <c r="M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</sheetData>
  <sheetProtection algorithmName="SHA-512" hashValue="sa4NPP7SpY/JSI3JbzUVVo/pL+k86yei2BiRnhF1T12HGwz2WlTWMXOSd2DPUyw5qjl+Lcm1cHUOPROIpCliYg==" saltValue="bC+Sws3Pe1D4+9xnlV6mRMG0dEJsTnolkK/B3/FqI/O2iArNp4K/QBnEE23/yA7y86gGsLAWZE6qy4pZoiPBeA==" spinCount="100000" sheet="1" objects="1" scenarios="1" formatColumns="0" formatRows="0" autoFilter="0"/>
  <autoFilter ref="C82:K103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2" r:id="rId2"/>
    <hyperlink ref="F97" r:id="rId3"/>
    <hyperlink ref="F102" r:id="rId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2" customWidth="1"/>
    <col min="2" max="2" width="1.6640625" style="242" customWidth="1"/>
    <col min="3" max="4" width="5" style="242" customWidth="1"/>
    <col min="5" max="5" width="11.6640625" style="242" customWidth="1"/>
    <col min="6" max="6" width="9.1640625" style="242" customWidth="1"/>
    <col min="7" max="7" width="5" style="242" customWidth="1"/>
    <col min="8" max="8" width="77.83203125" style="242" customWidth="1"/>
    <col min="9" max="10" width="20" style="242" customWidth="1"/>
    <col min="11" max="11" width="1.6640625" style="242" customWidth="1"/>
  </cols>
  <sheetData>
    <row r="1" spans="2:11" s="1" customFormat="1" ht="37.5" customHeight="1"/>
    <row r="2" spans="2:11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pans="2:11" s="15" customFormat="1" ht="45" customHeight="1">
      <c r="B3" s="246"/>
      <c r="C3" s="385" t="s">
        <v>1681</v>
      </c>
      <c r="D3" s="385"/>
      <c r="E3" s="385"/>
      <c r="F3" s="385"/>
      <c r="G3" s="385"/>
      <c r="H3" s="385"/>
      <c r="I3" s="385"/>
      <c r="J3" s="385"/>
      <c r="K3" s="247"/>
    </row>
    <row r="4" spans="2:11" s="1" customFormat="1" ht="25.5" customHeight="1">
      <c r="B4" s="248"/>
      <c r="C4" s="384" t="s">
        <v>1682</v>
      </c>
      <c r="D4" s="384"/>
      <c r="E4" s="384"/>
      <c r="F4" s="384"/>
      <c r="G4" s="384"/>
      <c r="H4" s="384"/>
      <c r="I4" s="384"/>
      <c r="J4" s="384"/>
      <c r="K4" s="249"/>
    </row>
    <row r="5" spans="2:11" s="1" customFormat="1" ht="5.25" customHeight="1">
      <c r="B5" s="248"/>
      <c r="C5" s="250"/>
      <c r="D5" s="250"/>
      <c r="E5" s="250"/>
      <c r="F5" s="250"/>
      <c r="G5" s="250"/>
      <c r="H5" s="250"/>
      <c r="I5" s="250"/>
      <c r="J5" s="250"/>
      <c r="K5" s="249"/>
    </row>
    <row r="6" spans="2:11" s="1" customFormat="1" ht="15" customHeight="1">
      <c r="B6" s="248"/>
      <c r="C6" s="383" t="s">
        <v>1683</v>
      </c>
      <c r="D6" s="383"/>
      <c r="E6" s="383"/>
      <c r="F6" s="383"/>
      <c r="G6" s="383"/>
      <c r="H6" s="383"/>
      <c r="I6" s="383"/>
      <c r="J6" s="383"/>
      <c r="K6" s="249"/>
    </row>
    <row r="7" spans="2:11" s="1" customFormat="1" ht="15" customHeight="1">
      <c r="B7" s="252"/>
      <c r="C7" s="383" t="s">
        <v>1684</v>
      </c>
      <c r="D7" s="383"/>
      <c r="E7" s="383"/>
      <c r="F7" s="383"/>
      <c r="G7" s="383"/>
      <c r="H7" s="383"/>
      <c r="I7" s="383"/>
      <c r="J7" s="383"/>
      <c r="K7" s="249"/>
    </row>
    <row r="8" spans="2:11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pans="2:11" s="1" customFormat="1" ht="15" customHeight="1">
      <c r="B9" s="252"/>
      <c r="C9" s="383" t="s">
        <v>1685</v>
      </c>
      <c r="D9" s="383"/>
      <c r="E9" s="383"/>
      <c r="F9" s="383"/>
      <c r="G9" s="383"/>
      <c r="H9" s="383"/>
      <c r="I9" s="383"/>
      <c r="J9" s="383"/>
      <c r="K9" s="249"/>
    </row>
    <row r="10" spans="2:11" s="1" customFormat="1" ht="15" customHeight="1">
      <c r="B10" s="252"/>
      <c r="C10" s="251"/>
      <c r="D10" s="383" t="s">
        <v>1686</v>
      </c>
      <c r="E10" s="383"/>
      <c r="F10" s="383"/>
      <c r="G10" s="383"/>
      <c r="H10" s="383"/>
      <c r="I10" s="383"/>
      <c r="J10" s="383"/>
      <c r="K10" s="249"/>
    </row>
    <row r="11" spans="2:11" s="1" customFormat="1" ht="15" customHeight="1">
      <c r="B11" s="252"/>
      <c r="C11" s="253"/>
      <c r="D11" s="383" t="s">
        <v>1687</v>
      </c>
      <c r="E11" s="383"/>
      <c r="F11" s="383"/>
      <c r="G11" s="383"/>
      <c r="H11" s="383"/>
      <c r="I11" s="383"/>
      <c r="J11" s="383"/>
      <c r="K11" s="249"/>
    </row>
    <row r="12" spans="2:11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pans="2:11" s="1" customFormat="1" ht="15" customHeight="1">
      <c r="B13" s="252"/>
      <c r="C13" s="253"/>
      <c r="D13" s="254" t="s">
        <v>1688</v>
      </c>
      <c r="E13" s="251"/>
      <c r="F13" s="251"/>
      <c r="G13" s="251"/>
      <c r="H13" s="251"/>
      <c r="I13" s="251"/>
      <c r="J13" s="251"/>
      <c r="K13" s="249"/>
    </row>
    <row r="14" spans="2:11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pans="2:11" s="1" customFormat="1" ht="15" customHeight="1">
      <c r="B15" s="252"/>
      <c r="C15" s="253"/>
      <c r="D15" s="383" t="s">
        <v>1689</v>
      </c>
      <c r="E15" s="383"/>
      <c r="F15" s="383"/>
      <c r="G15" s="383"/>
      <c r="H15" s="383"/>
      <c r="I15" s="383"/>
      <c r="J15" s="383"/>
      <c r="K15" s="249"/>
    </row>
    <row r="16" spans="2:11" s="1" customFormat="1" ht="15" customHeight="1">
      <c r="B16" s="252"/>
      <c r="C16" s="253"/>
      <c r="D16" s="383" t="s">
        <v>1690</v>
      </c>
      <c r="E16" s="383"/>
      <c r="F16" s="383"/>
      <c r="G16" s="383"/>
      <c r="H16" s="383"/>
      <c r="I16" s="383"/>
      <c r="J16" s="383"/>
      <c r="K16" s="249"/>
    </row>
    <row r="17" spans="2:11" s="1" customFormat="1" ht="15" customHeight="1">
      <c r="B17" s="252"/>
      <c r="C17" s="253"/>
      <c r="D17" s="383" t="s">
        <v>1691</v>
      </c>
      <c r="E17" s="383"/>
      <c r="F17" s="383"/>
      <c r="G17" s="383"/>
      <c r="H17" s="383"/>
      <c r="I17" s="383"/>
      <c r="J17" s="383"/>
      <c r="K17" s="249"/>
    </row>
    <row r="18" spans="2:11" s="1" customFormat="1" ht="15" customHeight="1">
      <c r="B18" s="252"/>
      <c r="C18" s="253"/>
      <c r="D18" s="253"/>
      <c r="E18" s="255" t="s">
        <v>82</v>
      </c>
      <c r="F18" s="383" t="s">
        <v>1692</v>
      </c>
      <c r="G18" s="383"/>
      <c r="H18" s="383"/>
      <c r="I18" s="383"/>
      <c r="J18" s="383"/>
      <c r="K18" s="249"/>
    </row>
    <row r="19" spans="2:11" s="1" customFormat="1" ht="15" customHeight="1">
      <c r="B19" s="252"/>
      <c r="C19" s="253"/>
      <c r="D19" s="253"/>
      <c r="E19" s="255" t="s">
        <v>1693</v>
      </c>
      <c r="F19" s="383" t="s">
        <v>1694</v>
      </c>
      <c r="G19" s="383"/>
      <c r="H19" s="383"/>
      <c r="I19" s="383"/>
      <c r="J19" s="383"/>
      <c r="K19" s="249"/>
    </row>
    <row r="20" spans="2:11" s="1" customFormat="1" ht="15" customHeight="1">
      <c r="B20" s="252"/>
      <c r="C20" s="253"/>
      <c r="D20" s="253"/>
      <c r="E20" s="255" t="s">
        <v>1695</v>
      </c>
      <c r="F20" s="383" t="s">
        <v>1696</v>
      </c>
      <c r="G20" s="383"/>
      <c r="H20" s="383"/>
      <c r="I20" s="383"/>
      <c r="J20" s="383"/>
      <c r="K20" s="249"/>
    </row>
    <row r="21" spans="2:11" s="1" customFormat="1" ht="15" customHeight="1">
      <c r="B21" s="252"/>
      <c r="C21" s="253"/>
      <c r="D21" s="253"/>
      <c r="E21" s="255" t="s">
        <v>1697</v>
      </c>
      <c r="F21" s="383" t="s">
        <v>1698</v>
      </c>
      <c r="G21" s="383"/>
      <c r="H21" s="383"/>
      <c r="I21" s="383"/>
      <c r="J21" s="383"/>
      <c r="K21" s="249"/>
    </row>
    <row r="22" spans="2:11" s="1" customFormat="1" ht="15" customHeight="1">
      <c r="B22" s="252"/>
      <c r="C22" s="253"/>
      <c r="D22" s="253"/>
      <c r="E22" s="255" t="s">
        <v>1699</v>
      </c>
      <c r="F22" s="383" t="s">
        <v>1305</v>
      </c>
      <c r="G22" s="383"/>
      <c r="H22" s="383"/>
      <c r="I22" s="383"/>
      <c r="J22" s="383"/>
      <c r="K22" s="249"/>
    </row>
    <row r="23" spans="2:11" s="1" customFormat="1" ht="15" customHeight="1">
      <c r="B23" s="252"/>
      <c r="C23" s="253"/>
      <c r="D23" s="253"/>
      <c r="E23" s="255" t="s">
        <v>92</v>
      </c>
      <c r="F23" s="383" t="s">
        <v>1700</v>
      </c>
      <c r="G23" s="383"/>
      <c r="H23" s="383"/>
      <c r="I23" s="383"/>
      <c r="J23" s="383"/>
      <c r="K23" s="249"/>
    </row>
    <row r="24" spans="2:11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pans="2:11" s="1" customFormat="1" ht="15" customHeight="1">
      <c r="B25" s="252"/>
      <c r="C25" s="383" t="s">
        <v>1701</v>
      </c>
      <c r="D25" s="383"/>
      <c r="E25" s="383"/>
      <c r="F25" s="383"/>
      <c r="G25" s="383"/>
      <c r="H25" s="383"/>
      <c r="I25" s="383"/>
      <c r="J25" s="383"/>
      <c r="K25" s="249"/>
    </row>
    <row r="26" spans="2:11" s="1" customFormat="1" ht="15" customHeight="1">
      <c r="B26" s="252"/>
      <c r="C26" s="383" t="s">
        <v>1702</v>
      </c>
      <c r="D26" s="383"/>
      <c r="E26" s="383"/>
      <c r="F26" s="383"/>
      <c r="G26" s="383"/>
      <c r="H26" s="383"/>
      <c r="I26" s="383"/>
      <c r="J26" s="383"/>
      <c r="K26" s="249"/>
    </row>
    <row r="27" spans="2:11" s="1" customFormat="1" ht="15" customHeight="1">
      <c r="B27" s="252"/>
      <c r="C27" s="251"/>
      <c r="D27" s="383" t="s">
        <v>1703</v>
      </c>
      <c r="E27" s="383"/>
      <c r="F27" s="383"/>
      <c r="G27" s="383"/>
      <c r="H27" s="383"/>
      <c r="I27" s="383"/>
      <c r="J27" s="383"/>
      <c r="K27" s="249"/>
    </row>
    <row r="28" spans="2:11" s="1" customFormat="1" ht="15" customHeight="1">
      <c r="B28" s="252"/>
      <c r="C28" s="253"/>
      <c r="D28" s="383" t="s">
        <v>1704</v>
      </c>
      <c r="E28" s="383"/>
      <c r="F28" s="383"/>
      <c r="G28" s="383"/>
      <c r="H28" s="383"/>
      <c r="I28" s="383"/>
      <c r="J28" s="383"/>
      <c r="K28" s="249"/>
    </row>
    <row r="29" spans="2:11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pans="2:11" s="1" customFormat="1" ht="15" customHeight="1">
      <c r="B30" s="252"/>
      <c r="C30" s="253"/>
      <c r="D30" s="383" t="s">
        <v>1705</v>
      </c>
      <c r="E30" s="383"/>
      <c r="F30" s="383"/>
      <c r="G30" s="383"/>
      <c r="H30" s="383"/>
      <c r="I30" s="383"/>
      <c r="J30" s="383"/>
      <c r="K30" s="249"/>
    </row>
    <row r="31" spans="2:11" s="1" customFormat="1" ht="15" customHeight="1">
      <c r="B31" s="252"/>
      <c r="C31" s="253"/>
      <c r="D31" s="383" t="s">
        <v>1706</v>
      </c>
      <c r="E31" s="383"/>
      <c r="F31" s="383"/>
      <c r="G31" s="383"/>
      <c r="H31" s="383"/>
      <c r="I31" s="383"/>
      <c r="J31" s="383"/>
      <c r="K31" s="249"/>
    </row>
    <row r="32" spans="2:11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pans="2:11" s="1" customFormat="1" ht="15" customHeight="1">
      <c r="B33" s="252"/>
      <c r="C33" s="253"/>
      <c r="D33" s="383" t="s">
        <v>1707</v>
      </c>
      <c r="E33" s="383"/>
      <c r="F33" s="383"/>
      <c r="G33" s="383"/>
      <c r="H33" s="383"/>
      <c r="I33" s="383"/>
      <c r="J33" s="383"/>
      <c r="K33" s="249"/>
    </row>
    <row r="34" spans="2:11" s="1" customFormat="1" ht="15" customHeight="1">
      <c r="B34" s="252"/>
      <c r="C34" s="253"/>
      <c r="D34" s="383" t="s">
        <v>1708</v>
      </c>
      <c r="E34" s="383"/>
      <c r="F34" s="383"/>
      <c r="G34" s="383"/>
      <c r="H34" s="383"/>
      <c r="I34" s="383"/>
      <c r="J34" s="383"/>
      <c r="K34" s="249"/>
    </row>
    <row r="35" spans="2:11" s="1" customFormat="1" ht="15" customHeight="1">
      <c r="B35" s="252"/>
      <c r="C35" s="253"/>
      <c r="D35" s="383" t="s">
        <v>1709</v>
      </c>
      <c r="E35" s="383"/>
      <c r="F35" s="383"/>
      <c r="G35" s="383"/>
      <c r="H35" s="383"/>
      <c r="I35" s="383"/>
      <c r="J35" s="383"/>
      <c r="K35" s="249"/>
    </row>
    <row r="36" spans="2:11" s="1" customFormat="1" ht="15" customHeight="1">
      <c r="B36" s="252"/>
      <c r="C36" s="253"/>
      <c r="D36" s="251"/>
      <c r="E36" s="254" t="s">
        <v>160</v>
      </c>
      <c r="F36" s="251"/>
      <c r="G36" s="383" t="s">
        <v>1710</v>
      </c>
      <c r="H36" s="383"/>
      <c r="I36" s="383"/>
      <c r="J36" s="383"/>
      <c r="K36" s="249"/>
    </row>
    <row r="37" spans="2:11" s="1" customFormat="1" ht="30.75" customHeight="1">
      <c r="B37" s="252"/>
      <c r="C37" s="253"/>
      <c r="D37" s="251"/>
      <c r="E37" s="254" t="s">
        <v>1711</v>
      </c>
      <c r="F37" s="251"/>
      <c r="G37" s="383" t="s">
        <v>1712</v>
      </c>
      <c r="H37" s="383"/>
      <c r="I37" s="383"/>
      <c r="J37" s="383"/>
      <c r="K37" s="249"/>
    </row>
    <row r="38" spans="2:11" s="1" customFormat="1" ht="15" customHeight="1">
      <c r="B38" s="252"/>
      <c r="C38" s="253"/>
      <c r="D38" s="251"/>
      <c r="E38" s="254" t="s">
        <v>56</v>
      </c>
      <c r="F38" s="251"/>
      <c r="G38" s="383" t="s">
        <v>1713</v>
      </c>
      <c r="H38" s="383"/>
      <c r="I38" s="383"/>
      <c r="J38" s="383"/>
      <c r="K38" s="249"/>
    </row>
    <row r="39" spans="2:11" s="1" customFormat="1" ht="15" customHeight="1">
      <c r="B39" s="252"/>
      <c r="C39" s="253"/>
      <c r="D39" s="251"/>
      <c r="E39" s="254" t="s">
        <v>57</v>
      </c>
      <c r="F39" s="251"/>
      <c r="G39" s="383" t="s">
        <v>1714</v>
      </c>
      <c r="H39" s="383"/>
      <c r="I39" s="383"/>
      <c r="J39" s="383"/>
      <c r="K39" s="249"/>
    </row>
    <row r="40" spans="2:11" s="1" customFormat="1" ht="15" customHeight="1">
      <c r="B40" s="252"/>
      <c r="C40" s="253"/>
      <c r="D40" s="251"/>
      <c r="E40" s="254" t="s">
        <v>161</v>
      </c>
      <c r="F40" s="251"/>
      <c r="G40" s="383" t="s">
        <v>1715</v>
      </c>
      <c r="H40" s="383"/>
      <c r="I40" s="383"/>
      <c r="J40" s="383"/>
      <c r="K40" s="249"/>
    </row>
    <row r="41" spans="2:11" s="1" customFormat="1" ht="15" customHeight="1">
      <c r="B41" s="252"/>
      <c r="C41" s="253"/>
      <c r="D41" s="251"/>
      <c r="E41" s="254" t="s">
        <v>162</v>
      </c>
      <c r="F41" s="251"/>
      <c r="G41" s="383" t="s">
        <v>1716</v>
      </c>
      <c r="H41" s="383"/>
      <c r="I41" s="383"/>
      <c r="J41" s="383"/>
      <c r="K41" s="249"/>
    </row>
    <row r="42" spans="2:11" s="1" customFormat="1" ht="15" customHeight="1">
      <c r="B42" s="252"/>
      <c r="C42" s="253"/>
      <c r="D42" s="251"/>
      <c r="E42" s="254" t="s">
        <v>1717</v>
      </c>
      <c r="F42" s="251"/>
      <c r="G42" s="383" t="s">
        <v>1718</v>
      </c>
      <c r="H42" s="383"/>
      <c r="I42" s="383"/>
      <c r="J42" s="383"/>
      <c r="K42" s="249"/>
    </row>
    <row r="43" spans="2:11" s="1" customFormat="1" ht="15" customHeight="1">
      <c r="B43" s="252"/>
      <c r="C43" s="253"/>
      <c r="D43" s="251"/>
      <c r="E43" s="254"/>
      <c r="F43" s="251"/>
      <c r="G43" s="383" t="s">
        <v>1719</v>
      </c>
      <c r="H43" s="383"/>
      <c r="I43" s="383"/>
      <c r="J43" s="383"/>
      <c r="K43" s="249"/>
    </row>
    <row r="44" spans="2:11" s="1" customFormat="1" ht="15" customHeight="1">
      <c r="B44" s="252"/>
      <c r="C44" s="253"/>
      <c r="D44" s="251"/>
      <c r="E44" s="254" t="s">
        <v>1720</v>
      </c>
      <c r="F44" s="251"/>
      <c r="G44" s="383" t="s">
        <v>1721</v>
      </c>
      <c r="H44" s="383"/>
      <c r="I44" s="383"/>
      <c r="J44" s="383"/>
      <c r="K44" s="249"/>
    </row>
    <row r="45" spans="2:11" s="1" customFormat="1" ht="15" customHeight="1">
      <c r="B45" s="252"/>
      <c r="C45" s="253"/>
      <c r="D45" s="251"/>
      <c r="E45" s="254" t="s">
        <v>164</v>
      </c>
      <c r="F45" s="251"/>
      <c r="G45" s="383" t="s">
        <v>1722</v>
      </c>
      <c r="H45" s="383"/>
      <c r="I45" s="383"/>
      <c r="J45" s="383"/>
      <c r="K45" s="249"/>
    </row>
    <row r="46" spans="2:11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pans="2:11" s="1" customFormat="1" ht="15" customHeight="1">
      <c r="B47" s="252"/>
      <c r="C47" s="253"/>
      <c r="D47" s="383" t="s">
        <v>1723</v>
      </c>
      <c r="E47" s="383"/>
      <c r="F47" s="383"/>
      <c r="G47" s="383"/>
      <c r="H47" s="383"/>
      <c r="I47" s="383"/>
      <c r="J47" s="383"/>
      <c r="K47" s="249"/>
    </row>
    <row r="48" spans="2:11" s="1" customFormat="1" ht="15" customHeight="1">
      <c r="B48" s="252"/>
      <c r="C48" s="253"/>
      <c r="D48" s="253"/>
      <c r="E48" s="383" t="s">
        <v>1724</v>
      </c>
      <c r="F48" s="383"/>
      <c r="G48" s="383"/>
      <c r="H48" s="383"/>
      <c r="I48" s="383"/>
      <c r="J48" s="383"/>
      <c r="K48" s="249"/>
    </row>
    <row r="49" spans="2:11" s="1" customFormat="1" ht="15" customHeight="1">
      <c r="B49" s="252"/>
      <c r="C49" s="253"/>
      <c r="D49" s="253"/>
      <c r="E49" s="383" t="s">
        <v>1725</v>
      </c>
      <c r="F49" s="383"/>
      <c r="G49" s="383"/>
      <c r="H49" s="383"/>
      <c r="I49" s="383"/>
      <c r="J49" s="383"/>
      <c r="K49" s="249"/>
    </row>
    <row r="50" spans="2:11" s="1" customFormat="1" ht="15" customHeight="1">
      <c r="B50" s="252"/>
      <c r="C50" s="253"/>
      <c r="D50" s="253"/>
      <c r="E50" s="383" t="s">
        <v>1726</v>
      </c>
      <c r="F50" s="383"/>
      <c r="G50" s="383"/>
      <c r="H50" s="383"/>
      <c r="I50" s="383"/>
      <c r="J50" s="383"/>
      <c r="K50" s="249"/>
    </row>
    <row r="51" spans="2:11" s="1" customFormat="1" ht="15" customHeight="1">
      <c r="B51" s="252"/>
      <c r="C51" s="253"/>
      <c r="D51" s="383" t="s">
        <v>1727</v>
      </c>
      <c r="E51" s="383"/>
      <c r="F51" s="383"/>
      <c r="G51" s="383"/>
      <c r="H51" s="383"/>
      <c r="I51" s="383"/>
      <c r="J51" s="383"/>
      <c r="K51" s="249"/>
    </row>
    <row r="52" spans="2:11" s="1" customFormat="1" ht="25.5" customHeight="1">
      <c r="B52" s="248"/>
      <c r="C52" s="384" t="s">
        <v>1728</v>
      </c>
      <c r="D52" s="384"/>
      <c r="E52" s="384"/>
      <c r="F52" s="384"/>
      <c r="G52" s="384"/>
      <c r="H52" s="384"/>
      <c r="I52" s="384"/>
      <c r="J52" s="384"/>
      <c r="K52" s="249"/>
    </row>
    <row r="53" spans="2:11" s="1" customFormat="1" ht="5.25" customHeight="1">
      <c r="B53" s="248"/>
      <c r="C53" s="250"/>
      <c r="D53" s="250"/>
      <c r="E53" s="250"/>
      <c r="F53" s="250"/>
      <c r="G53" s="250"/>
      <c r="H53" s="250"/>
      <c r="I53" s="250"/>
      <c r="J53" s="250"/>
      <c r="K53" s="249"/>
    </row>
    <row r="54" spans="2:11" s="1" customFormat="1" ht="15" customHeight="1">
      <c r="B54" s="248"/>
      <c r="C54" s="383" t="s">
        <v>1729</v>
      </c>
      <c r="D54" s="383"/>
      <c r="E54" s="383"/>
      <c r="F54" s="383"/>
      <c r="G54" s="383"/>
      <c r="H54" s="383"/>
      <c r="I54" s="383"/>
      <c r="J54" s="383"/>
      <c r="K54" s="249"/>
    </row>
    <row r="55" spans="2:11" s="1" customFormat="1" ht="15" customHeight="1">
      <c r="B55" s="248"/>
      <c r="C55" s="383" t="s">
        <v>1730</v>
      </c>
      <c r="D55" s="383"/>
      <c r="E55" s="383"/>
      <c r="F55" s="383"/>
      <c r="G55" s="383"/>
      <c r="H55" s="383"/>
      <c r="I55" s="383"/>
      <c r="J55" s="383"/>
      <c r="K55" s="249"/>
    </row>
    <row r="56" spans="2:11" s="1" customFormat="1" ht="12.75" customHeight="1">
      <c r="B56" s="248"/>
      <c r="C56" s="251"/>
      <c r="D56" s="251"/>
      <c r="E56" s="251"/>
      <c r="F56" s="251"/>
      <c r="G56" s="251"/>
      <c r="H56" s="251"/>
      <c r="I56" s="251"/>
      <c r="J56" s="251"/>
      <c r="K56" s="249"/>
    </row>
    <row r="57" spans="2:11" s="1" customFormat="1" ht="15" customHeight="1">
      <c r="B57" s="248"/>
      <c r="C57" s="383" t="s">
        <v>1731</v>
      </c>
      <c r="D57" s="383"/>
      <c r="E57" s="383"/>
      <c r="F57" s="383"/>
      <c r="G57" s="383"/>
      <c r="H57" s="383"/>
      <c r="I57" s="383"/>
      <c r="J57" s="383"/>
      <c r="K57" s="249"/>
    </row>
    <row r="58" spans="2:11" s="1" customFormat="1" ht="15" customHeight="1">
      <c r="B58" s="248"/>
      <c r="C58" s="253"/>
      <c r="D58" s="383" t="s">
        <v>1732</v>
      </c>
      <c r="E58" s="383"/>
      <c r="F58" s="383"/>
      <c r="G58" s="383"/>
      <c r="H58" s="383"/>
      <c r="I58" s="383"/>
      <c r="J58" s="383"/>
      <c r="K58" s="249"/>
    </row>
    <row r="59" spans="2:11" s="1" customFormat="1" ht="15" customHeight="1">
      <c r="B59" s="248"/>
      <c r="C59" s="253"/>
      <c r="D59" s="383" t="s">
        <v>1733</v>
      </c>
      <c r="E59" s="383"/>
      <c r="F59" s="383"/>
      <c r="G59" s="383"/>
      <c r="H59" s="383"/>
      <c r="I59" s="383"/>
      <c r="J59" s="383"/>
      <c r="K59" s="249"/>
    </row>
    <row r="60" spans="2:11" s="1" customFormat="1" ht="15" customHeight="1">
      <c r="B60" s="248"/>
      <c r="C60" s="253"/>
      <c r="D60" s="383" t="s">
        <v>1734</v>
      </c>
      <c r="E60" s="383"/>
      <c r="F60" s="383"/>
      <c r="G60" s="383"/>
      <c r="H60" s="383"/>
      <c r="I60" s="383"/>
      <c r="J60" s="383"/>
      <c r="K60" s="249"/>
    </row>
    <row r="61" spans="2:11" s="1" customFormat="1" ht="15" customHeight="1">
      <c r="B61" s="248"/>
      <c r="C61" s="253"/>
      <c r="D61" s="383" t="s">
        <v>1735</v>
      </c>
      <c r="E61" s="383"/>
      <c r="F61" s="383"/>
      <c r="G61" s="383"/>
      <c r="H61" s="383"/>
      <c r="I61" s="383"/>
      <c r="J61" s="383"/>
      <c r="K61" s="249"/>
    </row>
    <row r="62" spans="2:11" s="1" customFormat="1" ht="15" customHeight="1">
      <c r="B62" s="248"/>
      <c r="C62" s="253"/>
      <c r="D62" s="386" t="s">
        <v>1736</v>
      </c>
      <c r="E62" s="386"/>
      <c r="F62" s="386"/>
      <c r="G62" s="386"/>
      <c r="H62" s="386"/>
      <c r="I62" s="386"/>
      <c r="J62" s="386"/>
      <c r="K62" s="249"/>
    </row>
    <row r="63" spans="2:11" s="1" customFormat="1" ht="15" customHeight="1">
      <c r="B63" s="248"/>
      <c r="C63" s="253"/>
      <c r="D63" s="383" t="s">
        <v>1737</v>
      </c>
      <c r="E63" s="383"/>
      <c r="F63" s="383"/>
      <c r="G63" s="383"/>
      <c r="H63" s="383"/>
      <c r="I63" s="383"/>
      <c r="J63" s="383"/>
      <c r="K63" s="249"/>
    </row>
    <row r="64" spans="2:11" s="1" customFormat="1" ht="12.75" customHeight="1">
      <c r="B64" s="248"/>
      <c r="C64" s="253"/>
      <c r="D64" s="253"/>
      <c r="E64" s="256"/>
      <c r="F64" s="253"/>
      <c r="G64" s="253"/>
      <c r="H64" s="253"/>
      <c r="I64" s="253"/>
      <c r="J64" s="253"/>
      <c r="K64" s="249"/>
    </row>
    <row r="65" spans="2:11" s="1" customFormat="1" ht="15" customHeight="1">
      <c r="B65" s="248"/>
      <c r="C65" s="253"/>
      <c r="D65" s="383" t="s">
        <v>1738</v>
      </c>
      <c r="E65" s="383"/>
      <c r="F65" s="383"/>
      <c r="G65" s="383"/>
      <c r="H65" s="383"/>
      <c r="I65" s="383"/>
      <c r="J65" s="383"/>
      <c r="K65" s="249"/>
    </row>
    <row r="66" spans="2:11" s="1" customFormat="1" ht="15" customHeight="1">
      <c r="B66" s="248"/>
      <c r="C66" s="253"/>
      <c r="D66" s="386" t="s">
        <v>1739</v>
      </c>
      <c r="E66" s="386"/>
      <c r="F66" s="386"/>
      <c r="G66" s="386"/>
      <c r="H66" s="386"/>
      <c r="I66" s="386"/>
      <c r="J66" s="386"/>
      <c r="K66" s="249"/>
    </row>
    <row r="67" spans="2:11" s="1" customFormat="1" ht="15" customHeight="1">
      <c r="B67" s="248"/>
      <c r="C67" s="253"/>
      <c r="D67" s="383" t="s">
        <v>1740</v>
      </c>
      <c r="E67" s="383"/>
      <c r="F67" s="383"/>
      <c r="G67" s="383"/>
      <c r="H67" s="383"/>
      <c r="I67" s="383"/>
      <c r="J67" s="383"/>
      <c r="K67" s="249"/>
    </row>
    <row r="68" spans="2:11" s="1" customFormat="1" ht="15" customHeight="1">
      <c r="B68" s="248"/>
      <c r="C68" s="253"/>
      <c r="D68" s="383" t="s">
        <v>1741</v>
      </c>
      <c r="E68" s="383"/>
      <c r="F68" s="383"/>
      <c r="G68" s="383"/>
      <c r="H68" s="383"/>
      <c r="I68" s="383"/>
      <c r="J68" s="383"/>
      <c r="K68" s="249"/>
    </row>
    <row r="69" spans="2:11" s="1" customFormat="1" ht="15" customHeight="1">
      <c r="B69" s="248"/>
      <c r="C69" s="253"/>
      <c r="D69" s="383" t="s">
        <v>1742</v>
      </c>
      <c r="E69" s="383"/>
      <c r="F69" s="383"/>
      <c r="G69" s="383"/>
      <c r="H69" s="383"/>
      <c r="I69" s="383"/>
      <c r="J69" s="383"/>
      <c r="K69" s="249"/>
    </row>
    <row r="70" spans="2:11" s="1" customFormat="1" ht="15" customHeight="1">
      <c r="B70" s="248"/>
      <c r="C70" s="253"/>
      <c r="D70" s="383" t="s">
        <v>1743</v>
      </c>
      <c r="E70" s="383"/>
      <c r="F70" s="383"/>
      <c r="G70" s="383"/>
      <c r="H70" s="383"/>
      <c r="I70" s="383"/>
      <c r="J70" s="383"/>
      <c r="K70" s="249"/>
    </row>
    <row r="71" spans="2:1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pans="2:11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pans="2:11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2:11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pans="2:11" s="1" customFormat="1" ht="45" customHeight="1">
      <c r="B75" s="265"/>
      <c r="C75" s="387" t="s">
        <v>1744</v>
      </c>
      <c r="D75" s="387"/>
      <c r="E75" s="387"/>
      <c r="F75" s="387"/>
      <c r="G75" s="387"/>
      <c r="H75" s="387"/>
      <c r="I75" s="387"/>
      <c r="J75" s="387"/>
      <c r="K75" s="266"/>
    </row>
    <row r="76" spans="2:11" s="1" customFormat="1" ht="17.25" customHeight="1">
      <c r="B76" s="265"/>
      <c r="C76" s="267" t="s">
        <v>1745</v>
      </c>
      <c r="D76" s="267"/>
      <c r="E76" s="267"/>
      <c r="F76" s="267" t="s">
        <v>1746</v>
      </c>
      <c r="G76" s="268"/>
      <c r="H76" s="267" t="s">
        <v>57</v>
      </c>
      <c r="I76" s="267" t="s">
        <v>60</v>
      </c>
      <c r="J76" s="267" t="s">
        <v>1747</v>
      </c>
      <c r="K76" s="266"/>
    </row>
    <row r="77" spans="2:11" s="1" customFormat="1" ht="17.25" customHeight="1">
      <c r="B77" s="265"/>
      <c r="C77" s="269" t="s">
        <v>1748</v>
      </c>
      <c r="D77" s="269"/>
      <c r="E77" s="269"/>
      <c r="F77" s="270" t="s">
        <v>1749</v>
      </c>
      <c r="G77" s="271"/>
      <c r="H77" s="269"/>
      <c r="I77" s="269"/>
      <c r="J77" s="269" t="s">
        <v>1750</v>
      </c>
      <c r="K77" s="266"/>
    </row>
    <row r="78" spans="2:11" s="1" customFormat="1" ht="5.25" customHeight="1">
      <c r="B78" s="265"/>
      <c r="C78" s="272"/>
      <c r="D78" s="272"/>
      <c r="E78" s="272"/>
      <c r="F78" s="272"/>
      <c r="G78" s="273"/>
      <c r="H78" s="272"/>
      <c r="I78" s="272"/>
      <c r="J78" s="272"/>
      <c r="K78" s="266"/>
    </row>
    <row r="79" spans="2:11" s="1" customFormat="1" ht="15" customHeight="1">
      <c r="B79" s="265"/>
      <c r="C79" s="254" t="s">
        <v>56</v>
      </c>
      <c r="D79" s="274"/>
      <c r="E79" s="274"/>
      <c r="F79" s="275" t="s">
        <v>1751</v>
      </c>
      <c r="G79" s="276"/>
      <c r="H79" s="254" t="s">
        <v>1752</v>
      </c>
      <c r="I79" s="254" t="s">
        <v>1753</v>
      </c>
      <c r="J79" s="254">
        <v>20</v>
      </c>
      <c r="K79" s="266"/>
    </row>
    <row r="80" spans="2:11" s="1" customFormat="1" ht="15" customHeight="1">
      <c r="B80" s="265"/>
      <c r="C80" s="254" t="s">
        <v>1754</v>
      </c>
      <c r="D80" s="254"/>
      <c r="E80" s="254"/>
      <c r="F80" s="275" t="s">
        <v>1751</v>
      </c>
      <c r="G80" s="276"/>
      <c r="H80" s="254" t="s">
        <v>1755</v>
      </c>
      <c r="I80" s="254" t="s">
        <v>1753</v>
      </c>
      <c r="J80" s="254">
        <v>120</v>
      </c>
      <c r="K80" s="266"/>
    </row>
    <row r="81" spans="2:11" s="1" customFormat="1" ht="15" customHeight="1">
      <c r="B81" s="277"/>
      <c r="C81" s="254" t="s">
        <v>1756</v>
      </c>
      <c r="D81" s="254"/>
      <c r="E81" s="254"/>
      <c r="F81" s="275" t="s">
        <v>1757</v>
      </c>
      <c r="G81" s="276"/>
      <c r="H81" s="254" t="s">
        <v>1758</v>
      </c>
      <c r="I81" s="254" t="s">
        <v>1753</v>
      </c>
      <c r="J81" s="254">
        <v>50</v>
      </c>
      <c r="K81" s="266"/>
    </row>
    <row r="82" spans="2:11" s="1" customFormat="1" ht="15" customHeight="1">
      <c r="B82" s="277"/>
      <c r="C82" s="254" t="s">
        <v>1759</v>
      </c>
      <c r="D82" s="254"/>
      <c r="E82" s="254"/>
      <c r="F82" s="275" t="s">
        <v>1751</v>
      </c>
      <c r="G82" s="276"/>
      <c r="H82" s="254" t="s">
        <v>1760</v>
      </c>
      <c r="I82" s="254" t="s">
        <v>1761</v>
      </c>
      <c r="J82" s="254"/>
      <c r="K82" s="266"/>
    </row>
    <row r="83" spans="2:11" s="1" customFormat="1" ht="15" customHeight="1">
      <c r="B83" s="277"/>
      <c r="C83" s="278" t="s">
        <v>1762</v>
      </c>
      <c r="D83" s="278"/>
      <c r="E83" s="278"/>
      <c r="F83" s="279" t="s">
        <v>1757</v>
      </c>
      <c r="G83" s="278"/>
      <c r="H83" s="278" t="s">
        <v>1763</v>
      </c>
      <c r="I83" s="278" t="s">
        <v>1753</v>
      </c>
      <c r="J83" s="278">
        <v>15</v>
      </c>
      <c r="K83" s="266"/>
    </row>
    <row r="84" spans="2:11" s="1" customFormat="1" ht="15" customHeight="1">
      <c r="B84" s="277"/>
      <c r="C84" s="278" t="s">
        <v>1764</v>
      </c>
      <c r="D84" s="278"/>
      <c r="E84" s="278"/>
      <c r="F84" s="279" t="s">
        <v>1757</v>
      </c>
      <c r="G84" s="278"/>
      <c r="H84" s="278" t="s">
        <v>1765</v>
      </c>
      <c r="I84" s="278" t="s">
        <v>1753</v>
      </c>
      <c r="J84" s="278">
        <v>15</v>
      </c>
      <c r="K84" s="266"/>
    </row>
    <row r="85" spans="2:11" s="1" customFormat="1" ht="15" customHeight="1">
      <c r="B85" s="277"/>
      <c r="C85" s="278" t="s">
        <v>1766</v>
      </c>
      <c r="D85" s="278"/>
      <c r="E85" s="278"/>
      <c r="F85" s="279" t="s">
        <v>1757</v>
      </c>
      <c r="G85" s="278"/>
      <c r="H85" s="278" t="s">
        <v>1767</v>
      </c>
      <c r="I85" s="278" t="s">
        <v>1753</v>
      </c>
      <c r="J85" s="278">
        <v>20</v>
      </c>
      <c r="K85" s="266"/>
    </row>
    <row r="86" spans="2:11" s="1" customFormat="1" ht="15" customHeight="1">
      <c r="B86" s="277"/>
      <c r="C86" s="278" t="s">
        <v>1768</v>
      </c>
      <c r="D86" s="278"/>
      <c r="E86" s="278"/>
      <c r="F86" s="279" t="s">
        <v>1757</v>
      </c>
      <c r="G86" s="278"/>
      <c r="H86" s="278" t="s">
        <v>1769</v>
      </c>
      <c r="I86" s="278" t="s">
        <v>1753</v>
      </c>
      <c r="J86" s="278">
        <v>20</v>
      </c>
      <c r="K86" s="266"/>
    </row>
    <row r="87" spans="2:11" s="1" customFormat="1" ht="15" customHeight="1">
      <c r="B87" s="277"/>
      <c r="C87" s="254" t="s">
        <v>1770</v>
      </c>
      <c r="D87" s="254"/>
      <c r="E87" s="254"/>
      <c r="F87" s="275" t="s">
        <v>1757</v>
      </c>
      <c r="G87" s="276"/>
      <c r="H87" s="254" t="s">
        <v>1771</v>
      </c>
      <c r="I87" s="254" t="s">
        <v>1753</v>
      </c>
      <c r="J87" s="254">
        <v>50</v>
      </c>
      <c r="K87" s="266"/>
    </row>
    <row r="88" spans="2:11" s="1" customFormat="1" ht="15" customHeight="1">
      <c r="B88" s="277"/>
      <c r="C88" s="254" t="s">
        <v>1772</v>
      </c>
      <c r="D88" s="254"/>
      <c r="E88" s="254"/>
      <c r="F88" s="275" t="s">
        <v>1757</v>
      </c>
      <c r="G88" s="276"/>
      <c r="H88" s="254" t="s">
        <v>1773</v>
      </c>
      <c r="I88" s="254" t="s">
        <v>1753</v>
      </c>
      <c r="J88" s="254">
        <v>20</v>
      </c>
      <c r="K88" s="266"/>
    </row>
    <row r="89" spans="2:11" s="1" customFormat="1" ht="15" customHeight="1">
      <c r="B89" s="277"/>
      <c r="C89" s="254" t="s">
        <v>1774</v>
      </c>
      <c r="D89" s="254"/>
      <c r="E89" s="254"/>
      <c r="F89" s="275" t="s">
        <v>1757</v>
      </c>
      <c r="G89" s="276"/>
      <c r="H89" s="254" t="s">
        <v>1775</v>
      </c>
      <c r="I89" s="254" t="s">
        <v>1753</v>
      </c>
      <c r="J89" s="254">
        <v>20</v>
      </c>
      <c r="K89" s="266"/>
    </row>
    <row r="90" spans="2:11" s="1" customFormat="1" ht="15" customHeight="1">
      <c r="B90" s="277"/>
      <c r="C90" s="254" t="s">
        <v>1776</v>
      </c>
      <c r="D90" s="254"/>
      <c r="E90" s="254"/>
      <c r="F90" s="275" t="s">
        <v>1757</v>
      </c>
      <c r="G90" s="276"/>
      <c r="H90" s="254" t="s">
        <v>1777</v>
      </c>
      <c r="I90" s="254" t="s">
        <v>1753</v>
      </c>
      <c r="J90" s="254">
        <v>50</v>
      </c>
      <c r="K90" s="266"/>
    </row>
    <row r="91" spans="2:11" s="1" customFormat="1" ht="15" customHeight="1">
      <c r="B91" s="277"/>
      <c r="C91" s="254" t="s">
        <v>1778</v>
      </c>
      <c r="D91" s="254"/>
      <c r="E91" s="254"/>
      <c r="F91" s="275" t="s">
        <v>1757</v>
      </c>
      <c r="G91" s="276"/>
      <c r="H91" s="254" t="s">
        <v>1778</v>
      </c>
      <c r="I91" s="254" t="s">
        <v>1753</v>
      </c>
      <c r="J91" s="254">
        <v>50</v>
      </c>
      <c r="K91" s="266"/>
    </row>
    <row r="92" spans="2:11" s="1" customFormat="1" ht="15" customHeight="1">
      <c r="B92" s="277"/>
      <c r="C92" s="254" t="s">
        <v>1779</v>
      </c>
      <c r="D92" s="254"/>
      <c r="E92" s="254"/>
      <c r="F92" s="275" t="s">
        <v>1757</v>
      </c>
      <c r="G92" s="276"/>
      <c r="H92" s="254" t="s">
        <v>1780</v>
      </c>
      <c r="I92" s="254" t="s">
        <v>1753</v>
      </c>
      <c r="J92" s="254">
        <v>255</v>
      </c>
      <c r="K92" s="266"/>
    </row>
    <row r="93" spans="2:11" s="1" customFormat="1" ht="15" customHeight="1">
      <c r="B93" s="277"/>
      <c r="C93" s="254" t="s">
        <v>1781</v>
      </c>
      <c r="D93" s="254"/>
      <c r="E93" s="254"/>
      <c r="F93" s="275" t="s">
        <v>1751</v>
      </c>
      <c r="G93" s="276"/>
      <c r="H93" s="254" t="s">
        <v>1782</v>
      </c>
      <c r="I93" s="254" t="s">
        <v>1783</v>
      </c>
      <c r="J93" s="254"/>
      <c r="K93" s="266"/>
    </row>
    <row r="94" spans="2:11" s="1" customFormat="1" ht="15" customHeight="1">
      <c r="B94" s="277"/>
      <c r="C94" s="254" t="s">
        <v>1784</v>
      </c>
      <c r="D94" s="254"/>
      <c r="E94" s="254"/>
      <c r="F94" s="275" t="s">
        <v>1751</v>
      </c>
      <c r="G94" s="276"/>
      <c r="H94" s="254" t="s">
        <v>1785</v>
      </c>
      <c r="I94" s="254" t="s">
        <v>1786</v>
      </c>
      <c r="J94" s="254"/>
      <c r="K94" s="266"/>
    </row>
    <row r="95" spans="2:11" s="1" customFormat="1" ht="15" customHeight="1">
      <c r="B95" s="277"/>
      <c r="C95" s="254" t="s">
        <v>1787</v>
      </c>
      <c r="D95" s="254"/>
      <c r="E95" s="254"/>
      <c r="F95" s="275" t="s">
        <v>1751</v>
      </c>
      <c r="G95" s="276"/>
      <c r="H95" s="254" t="s">
        <v>1787</v>
      </c>
      <c r="I95" s="254" t="s">
        <v>1786</v>
      </c>
      <c r="J95" s="254"/>
      <c r="K95" s="266"/>
    </row>
    <row r="96" spans="2:11" s="1" customFormat="1" ht="15" customHeight="1">
      <c r="B96" s="277"/>
      <c r="C96" s="254" t="s">
        <v>41</v>
      </c>
      <c r="D96" s="254"/>
      <c r="E96" s="254"/>
      <c r="F96" s="275" t="s">
        <v>1751</v>
      </c>
      <c r="G96" s="276"/>
      <c r="H96" s="254" t="s">
        <v>1788</v>
      </c>
      <c r="I96" s="254" t="s">
        <v>1786</v>
      </c>
      <c r="J96" s="254"/>
      <c r="K96" s="266"/>
    </row>
    <row r="97" spans="2:11" s="1" customFormat="1" ht="15" customHeight="1">
      <c r="B97" s="277"/>
      <c r="C97" s="254" t="s">
        <v>51</v>
      </c>
      <c r="D97" s="254"/>
      <c r="E97" s="254"/>
      <c r="F97" s="275" t="s">
        <v>1751</v>
      </c>
      <c r="G97" s="276"/>
      <c r="H97" s="254" t="s">
        <v>1789</v>
      </c>
      <c r="I97" s="254" t="s">
        <v>1786</v>
      </c>
      <c r="J97" s="254"/>
      <c r="K97" s="266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pans="2:1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pans="2:11" s="1" customFormat="1" ht="45" customHeight="1">
      <c r="B102" s="265"/>
      <c r="C102" s="387" t="s">
        <v>1790</v>
      </c>
      <c r="D102" s="387"/>
      <c r="E102" s="387"/>
      <c r="F102" s="387"/>
      <c r="G102" s="387"/>
      <c r="H102" s="387"/>
      <c r="I102" s="387"/>
      <c r="J102" s="387"/>
      <c r="K102" s="266"/>
    </row>
    <row r="103" spans="2:11" s="1" customFormat="1" ht="17.25" customHeight="1">
      <c r="B103" s="265"/>
      <c r="C103" s="267" t="s">
        <v>1745</v>
      </c>
      <c r="D103" s="267"/>
      <c r="E103" s="267"/>
      <c r="F103" s="267" t="s">
        <v>1746</v>
      </c>
      <c r="G103" s="268"/>
      <c r="H103" s="267" t="s">
        <v>57</v>
      </c>
      <c r="I103" s="267" t="s">
        <v>60</v>
      </c>
      <c r="J103" s="267" t="s">
        <v>1747</v>
      </c>
      <c r="K103" s="266"/>
    </row>
    <row r="104" spans="2:11" s="1" customFormat="1" ht="17.25" customHeight="1">
      <c r="B104" s="265"/>
      <c r="C104" s="269" t="s">
        <v>1748</v>
      </c>
      <c r="D104" s="269"/>
      <c r="E104" s="269"/>
      <c r="F104" s="270" t="s">
        <v>1749</v>
      </c>
      <c r="G104" s="271"/>
      <c r="H104" s="269"/>
      <c r="I104" s="269"/>
      <c r="J104" s="269" t="s">
        <v>1750</v>
      </c>
      <c r="K104" s="266"/>
    </row>
    <row r="105" spans="2:11" s="1" customFormat="1" ht="5.25" customHeight="1">
      <c r="B105" s="265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pans="2:11" s="1" customFormat="1" ht="15" customHeight="1">
      <c r="B106" s="265"/>
      <c r="C106" s="254" t="s">
        <v>56</v>
      </c>
      <c r="D106" s="274"/>
      <c r="E106" s="274"/>
      <c r="F106" s="275" t="s">
        <v>1751</v>
      </c>
      <c r="G106" s="254"/>
      <c r="H106" s="254" t="s">
        <v>1791</v>
      </c>
      <c r="I106" s="254" t="s">
        <v>1753</v>
      </c>
      <c r="J106" s="254">
        <v>20</v>
      </c>
      <c r="K106" s="266"/>
    </row>
    <row r="107" spans="2:11" s="1" customFormat="1" ht="15" customHeight="1">
      <c r="B107" s="265"/>
      <c r="C107" s="254" t="s">
        <v>1754</v>
      </c>
      <c r="D107" s="254"/>
      <c r="E107" s="254"/>
      <c r="F107" s="275" t="s">
        <v>1751</v>
      </c>
      <c r="G107" s="254"/>
      <c r="H107" s="254" t="s">
        <v>1791</v>
      </c>
      <c r="I107" s="254" t="s">
        <v>1753</v>
      </c>
      <c r="J107" s="254">
        <v>120</v>
      </c>
      <c r="K107" s="266"/>
    </row>
    <row r="108" spans="2:11" s="1" customFormat="1" ht="15" customHeight="1">
      <c r="B108" s="277"/>
      <c r="C108" s="254" t="s">
        <v>1756</v>
      </c>
      <c r="D108" s="254"/>
      <c r="E108" s="254"/>
      <c r="F108" s="275" t="s">
        <v>1757</v>
      </c>
      <c r="G108" s="254"/>
      <c r="H108" s="254" t="s">
        <v>1791</v>
      </c>
      <c r="I108" s="254" t="s">
        <v>1753</v>
      </c>
      <c r="J108" s="254">
        <v>50</v>
      </c>
      <c r="K108" s="266"/>
    </row>
    <row r="109" spans="2:11" s="1" customFormat="1" ht="15" customHeight="1">
      <c r="B109" s="277"/>
      <c r="C109" s="254" t="s">
        <v>1759</v>
      </c>
      <c r="D109" s="254"/>
      <c r="E109" s="254"/>
      <c r="F109" s="275" t="s">
        <v>1751</v>
      </c>
      <c r="G109" s="254"/>
      <c r="H109" s="254" t="s">
        <v>1791</v>
      </c>
      <c r="I109" s="254" t="s">
        <v>1761</v>
      </c>
      <c r="J109" s="254"/>
      <c r="K109" s="266"/>
    </row>
    <row r="110" spans="2:11" s="1" customFormat="1" ht="15" customHeight="1">
      <c r="B110" s="277"/>
      <c r="C110" s="254" t="s">
        <v>1770</v>
      </c>
      <c r="D110" s="254"/>
      <c r="E110" s="254"/>
      <c r="F110" s="275" t="s">
        <v>1757</v>
      </c>
      <c r="G110" s="254"/>
      <c r="H110" s="254" t="s">
        <v>1791</v>
      </c>
      <c r="I110" s="254" t="s">
        <v>1753</v>
      </c>
      <c r="J110" s="254">
        <v>50</v>
      </c>
      <c r="K110" s="266"/>
    </row>
    <row r="111" spans="2:11" s="1" customFormat="1" ht="15" customHeight="1">
      <c r="B111" s="277"/>
      <c r="C111" s="254" t="s">
        <v>1778</v>
      </c>
      <c r="D111" s="254"/>
      <c r="E111" s="254"/>
      <c r="F111" s="275" t="s">
        <v>1757</v>
      </c>
      <c r="G111" s="254"/>
      <c r="H111" s="254" t="s">
        <v>1791</v>
      </c>
      <c r="I111" s="254" t="s">
        <v>1753</v>
      </c>
      <c r="J111" s="254">
        <v>50</v>
      </c>
      <c r="K111" s="266"/>
    </row>
    <row r="112" spans="2:11" s="1" customFormat="1" ht="15" customHeight="1">
      <c r="B112" s="277"/>
      <c r="C112" s="254" t="s">
        <v>1776</v>
      </c>
      <c r="D112" s="254"/>
      <c r="E112" s="254"/>
      <c r="F112" s="275" t="s">
        <v>1757</v>
      </c>
      <c r="G112" s="254"/>
      <c r="H112" s="254" t="s">
        <v>1791</v>
      </c>
      <c r="I112" s="254" t="s">
        <v>1753</v>
      </c>
      <c r="J112" s="254">
        <v>50</v>
      </c>
      <c r="K112" s="266"/>
    </row>
    <row r="113" spans="2:11" s="1" customFormat="1" ht="15" customHeight="1">
      <c r="B113" s="277"/>
      <c r="C113" s="254" t="s">
        <v>56</v>
      </c>
      <c r="D113" s="254"/>
      <c r="E113" s="254"/>
      <c r="F113" s="275" t="s">
        <v>1751</v>
      </c>
      <c r="G113" s="254"/>
      <c r="H113" s="254" t="s">
        <v>1792</v>
      </c>
      <c r="I113" s="254" t="s">
        <v>1753</v>
      </c>
      <c r="J113" s="254">
        <v>20</v>
      </c>
      <c r="K113" s="266"/>
    </row>
    <row r="114" spans="2:11" s="1" customFormat="1" ht="15" customHeight="1">
      <c r="B114" s="277"/>
      <c r="C114" s="254" t="s">
        <v>1793</v>
      </c>
      <c r="D114" s="254"/>
      <c r="E114" s="254"/>
      <c r="F114" s="275" t="s">
        <v>1751</v>
      </c>
      <c r="G114" s="254"/>
      <c r="H114" s="254" t="s">
        <v>1794</v>
      </c>
      <c r="I114" s="254" t="s">
        <v>1753</v>
      </c>
      <c r="J114" s="254">
        <v>120</v>
      </c>
      <c r="K114" s="266"/>
    </row>
    <row r="115" spans="2:11" s="1" customFormat="1" ht="15" customHeight="1">
      <c r="B115" s="277"/>
      <c r="C115" s="254" t="s">
        <v>41</v>
      </c>
      <c r="D115" s="254"/>
      <c r="E115" s="254"/>
      <c r="F115" s="275" t="s">
        <v>1751</v>
      </c>
      <c r="G115" s="254"/>
      <c r="H115" s="254" t="s">
        <v>1795</v>
      </c>
      <c r="I115" s="254" t="s">
        <v>1786</v>
      </c>
      <c r="J115" s="254"/>
      <c r="K115" s="266"/>
    </row>
    <row r="116" spans="2:11" s="1" customFormat="1" ht="15" customHeight="1">
      <c r="B116" s="277"/>
      <c r="C116" s="254" t="s">
        <v>51</v>
      </c>
      <c r="D116" s="254"/>
      <c r="E116" s="254"/>
      <c r="F116" s="275" t="s">
        <v>1751</v>
      </c>
      <c r="G116" s="254"/>
      <c r="H116" s="254" t="s">
        <v>1796</v>
      </c>
      <c r="I116" s="254" t="s">
        <v>1786</v>
      </c>
      <c r="J116" s="254"/>
      <c r="K116" s="266"/>
    </row>
    <row r="117" spans="2:11" s="1" customFormat="1" ht="15" customHeight="1">
      <c r="B117" s="277"/>
      <c r="C117" s="254" t="s">
        <v>60</v>
      </c>
      <c r="D117" s="254"/>
      <c r="E117" s="254"/>
      <c r="F117" s="275" t="s">
        <v>1751</v>
      </c>
      <c r="G117" s="254"/>
      <c r="H117" s="254" t="s">
        <v>1797</v>
      </c>
      <c r="I117" s="254" t="s">
        <v>1798</v>
      </c>
      <c r="J117" s="254"/>
      <c r="K117" s="266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pans="2:11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2:1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pans="2:11" s="1" customFormat="1" ht="45" customHeight="1">
      <c r="B122" s="293"/>
      <c r="C122" s="385" t="s">
        <v>1799</v>
      </c>
      <c r="D122" s="385"/>
      <c r="E122" s="385"/>
      <c r="F122" s="385"/>
      <c r="G122" s="385"/>
      <c r="H122" s="385"/>
      <c r="I122" s="385"/>
      <c r="J122" s="385"/>
      <c r="K122" s="294"/>
    </row>
    <row r="123" spans="2:11" s="1" customFormat="1" ht="17.25" customHeight="1">
      <c r="B123" s="295"/>
      <c r="C123" s="267" t="s">
        <v>1745</v>
      </c>
      <c r="D123" s="267"/>
      <c r="E123" s="267"/>
      <c r="F123" s="267" t="s">
        <v>1746</v>
      </c>
      <c r="G123" s="268"/>
      <c r="H123" s="267" t="s">
        <v>57</v>
      </c>
      <c r="I123" s="267" t="s">
        <v>60</v>
      </c>
      <c r="J123" s="267" t="s">
        <v>1747</v>
      </c>
      <c r="K123" s="296"/>
    </row>
    <row r="124" spans="2:11" s="1" customFormat="1" ht="17.25" customHeight="1">
      <c r="B124" s="295"/>
      <c r="C124" s="269" t="s">
        <v>1748</v>
      </c>
      <c r="D124" s="269"/>
      <c r="E124" s="269"/>
      <c r="F124" s="270" t="s">
        <v>1749</v>
      </c>
      <c r="G124" s="271"/>
      <c r="H124" s="269"/>
      <c r="I124" s="269"/>
      <c r="J124" s="269" t="s">
        <v>1750</v>
      </c>
      <c r="K124" s="296"/>
    </row>
    <row r="125" spans="2:11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pans="2:11" s="1" customFormat="1" ht="15" customHeight="1">
      <c r="B126" s="297"/>
      <c r="C126" s="254" t="s">
        <v>1754</v>
      </c>
      <c r="D126" s="274"/>
      <c r="E126" s="274"/>
      <c r="F126" s="275" t="s">
        <v>1751</v>
      </c>
      <c r="G126" s="254"/>
      <c r="H126" s="254" t="s">
        <v>1791</v>
      </c>
      <c r="I126" s="254" t="s">
        <v>1753</v>
      </c>
      <c r="J126" s="254">
        <v>120</v>
      </c>
      <c r="K126" s="300"/>
    </row>
    <row r="127" spans="2:11" s="1" customFormat="1" ht="15" customHeight="1">
      <c r="B127" s="297"/>
      <c r="C127" s="254" t="s">
        <v>1800</v>
      </c>
      <c r="D127" s="254"/>
      <c r="E127" s="254"/>
      <c r="F127" s="275" t="s">
        <v>1751</v>
      </c>
      <c r="G127" s="254"/>
      <c r="H127" s="254" t="s">
        <v>1801</v>
      </c>
      <c r="I127" s="254" t="s">
        <v>1753</v>
      </c>
      <c r="J127" s="254" t="s">
        <v>1802</v>
      </c>
      <c r="K127" s="300"/>
    </row>
    <row r="128" spans="2:11" s="1" customFormat="1" ht="15" customHeight="1">
      <c r="B128" s="297"/>
      <c r="C128" s="254" t="s">
        <v>92</v>
      </c>
      <c r="D128" s="254"/>
      <c r="E128" s="254"/>
      <c r="F128" s="275" t="s">
        <v>1751</v>
      </c>
      <c r="G128" s="254"/>
      <c r="H128" s="254" t="s">
        <v>1803</v>
      </c>
      <c r="I128" s="254" t="s">
        <v>1753</v>
      </c>
      <c r="J128" s="254" t="s">
        <v>1802</v>
      </c>
      <c r="K128" s="300"/>
    </row>
    <row r="129" spans="2:11" s="1" customFormat="1" ht="15" customHeight="1">
      <c r="B129" s="297"/>
      <c r="C129" s="254" t="s">
        <v>1762</v>
      </c>
      <c r="D129" s="254"/>
      <c r="E129" s="254"/>
      <c r="F129" s="275" t="s">
        <v>1757</v>
      </c>
      <c r="G129" s="254"/>
      <c r="H129" s="254" t="s">
        <v>1763</v>
      </c>
      <c r="I129" s="254" t="s">
        <v>1753</v>
      </c>
      <c r="J129" s="254">
        <v>15</v>
      </c>
      <c r="K129" s="300"/>
    </row>
    <row r="130" spans="2:11" s="1" customFormat="1" ht="15" customHeight="1">
      <c r="B130" s="297"/>
      <c r="C130" s="278" t="s">
        <v>1764</v>
      </c>
      <c r="D130" s="278"/>
      <c r="E130" s="278"/>
      <c r="F130" s="279" t="s">
        <v>1757</v>
      </c>
      <c r="G130" s="278"/>
      <c r="H130" s="278" t="s">
        <v>1765</v>
      </c>
      <c r="I130" s="278" t="s">
        <v>1753</v>
      </c>
      <c r="J130" s="278">
        <v>15</v>
      </c>
      <c r="K130" s="300"/>
    </row>
    <row r="131" spans="2:11" s="1" customFormat="1" ht="15" customHeight="1">
      <c r="B131" s="297"/>
      <c r="C131" s="278" t="s">
        <v>1766</v>
      </c>
      <c r="D131" s="278"/>
      <c r="E131" s="278"/>
      <c r="F131" s="279" t="s">
        <v>1757</v>
      </c>
      <c r="G131" s="278"/>
      <c r="H131" s="278" t="s">
        <v>1767</v>
      </c>
      <c r="I131" s="278" t="s">
        <v>1753</v>
      </c>
      <c r="J131" s="278">
        <v>20</v>
      </c>
      <c r="K131" s="300"/>
    </row>
    <row r="132" spans="2:11" s="1" customFormat="1" ht="15" customHeight="1">
      <c r="B132" s="297"/>
      <c r="C132" s="278" t="s">
        <v>1768</v>
      </c>
      <c r="D132" s="278"/>
      <c r="E132" s="278"/>
      <c r="F132" s="279" t="s">
        <v>1757</v>
      </c>
      <c r="G132" s="278"/>
      <c r="H132" s="278" t="s">
        <v>1769</v>
      </c>
      <c r="I132" s="278" t="s">
        <v>1753</v>
      </c>
      <c r="J132" s="278">
        <v>20</v>
      </c>
      <c r="K132" s="300"/>
    </row>
    <row r="133" spans="2:11" s="1" customFormat="1" ht="15" customHeight="1">
      <c r="B133" s="297"/>
      <c r="C133" s="254" t="s">
        <v>1756</v>
      </c>
      <c r="D133" s="254"/>
      <c r="E133" s="254"/>
      <c r="F133" s="275" t="s">
        <v>1757</v>
      </c>
      <c r="G133" s="254"/>
      <c r="H133" s="254" t="s">
        <v>1791</v>
      </c>
      <c r="I133" s="254" t="s">
        <v>1753</v>
      </c>
      <c r="J133" s="254">
        <v>50</v>
      </c>
      <c r="K133" s="300"/>
    </row>
    <row r="134" spans="2:11" s="1" customFormat="1" ht="15" customHeight="1">
      <c r="B134" s="297"/>
      <c r="C134" s="254" t="s">
        <v>1770</v>
      </c>
      <c r="D134" s="254"/>
      <c r="E134" s="254"/>
      <c r="F134" s="275" t="s">
        <v>1757</v>
      </c>
      <c r="G134" s="254"/>
      <c r="H134" s="254" t="s">
        <v>1791</v>
      </c>
      <c r="I134" s="254" t="s">
        <v>1753</v>
      </c>
      <c r="J134" s="254">
        <v>50</v>
      </c>
      <c r="K134" s="300"/>
    </row>
    <row r="135" spans="2:11" s="1" customFormat="1" ht="15" customHeight="1">
      <c r="B135" s="297"/>
      <c r="C135" s="254" t="s">
        <v>1776</v>
      </c>
      <c r="D135" s="254"/>
      <c r="E135" s="254"/>
      <c r="F135" s="275" t="s">
        <v>1757</v>
      </c>
      <c r="G135" s="254"/>
      <c r="H135" s="254" t="s">
        <v>1791</v>
      </c>
      <c r="I135" s="254" t="s">
        <v>1753</v>
      </c>
      <c r="J135" s="254">
        <v>50</v>
      </c>
      <c r="K135" s="300"/>
    </row>
    <row r="136" spans="2:11" s="1" customFormat="1" ht="15" customHeight="1">
      <c r="B136" s="297"/>
      <c r="C136" s="254" t="s">
        <v>1778</v>
      </c>
      <c r="D136" s="254"/>
      <c r="E136" s="254"/>
      <c r="F136" s="275" t="s">
        <v>1757</v>
      </c>
      <c r="G136" s="254"/>
      <c r="H136" s="254" t="s">
        <v>1791</v>
      </c>
      <c r="I136" s="254" t="s">
        <v>1753</v>
      </c>
      <c r="J136" s="254">
        <v>50</v>
      </c>
      <c r="K136" s="300"/>
    </row>
    <row r="137" spans="2:11" s="1" customFormat="1" ht="15" customHeight="1">
      <c r="B137" s="297"/>
      <c r="C137" s="254" t="s">
        <v>1779</v>
      </c>
      <c r="D137" s="254"/>
      <c r="E137" s="254"/>
      <c r="F137" s="275" t="s">
        <v>1757</v>
      </c>
      <c r="G137" s="254"/>
      <c r="H137" s="254" t="s">
        <v>1804</v>
      </c>
      <c r="I137" s="254" t="s">
        <v>1753</v>
      </c>
      <c r="J137" s="254">
        <v>255</v>
      </c>
      <c r="K137" s="300"/>
    </row>
    <row r="138" spans="2:11" s="1" customFormat="1" ht="15" customHeight="1">
      <c r="B138" s="297"/>
      <c r="C138" s="254" t="s">
        <v>1781</v>
      </c>
      <c r="D138" s="254"/>
      <c r="E138" s="254"/>
      <c r="F138" s="275" t="s">
        <v>1751</v>
      </c>
      <c r="G138" s="254"/>
      <c r="H138" s="254" t="s">
        <v>1805</v>
      </c>
      <c r="I138" s="254" t="s">
        <v>1783</v>
      </c>
      <c r="J138" s="254"/>
      <c r="K138" s="300"/>
    </row>
    <row r="139" spans="2:11" s="1" customFormat="1" ht="15" customHeight="1">
      <c r="B139" s="297"/>
      <c r="C139" s="254" t="s">
        <v>1784</v>
      </c>
      <c r="D139" s="254"/>
      <c r="E139" s="254"/>
      <c r="F139" s="275" t="s">
        <v>1751</v>
      </c>
      <c r="G139" s="254"/>
      <c r="H139" s="254" t="s">
        <v>1806</v>
      </c>
      <c r="I139" s="254" t="s">
        <v>1786</v>
      </c>
      <c r="J139" s="254"/>
      <c r="K139" s="300"/>
    </row>
    <row r="140" spans="2:11" s="1" customFormat="1" ht="15" customHeight="1">
      <c r="B140" s="297"/>
      <c r="C140" s="254" t="s">
        <v>1787</v>
      </c>
      <c r="D140" s="254"/>
      <c r="E140" s="254"/>
      <c r="F140" s="275" t="s">
        <v>1751</v>
      </c>
      <c r="G140" s="254"/>
      <c r="H140" s="254" t="s">
        <v>1787</v>
      </c>
      <c r="I140" s="254" t="s">
        <v>1786</v>
      </c>
      <c r="J140" s="254"/>
      <c r="K140" s="300"/>
    </row>
    <row r="141" spans="2:11" s="1" customFormat="1" ht="15" customHeight="1">
      <c r="B141" s="297"/>
      <c r="C141" s="254" t="s">
        <v>41</v>
      </c>
      <c r="D141" s="254"/>
      <c r="E141" s="254"/>
      <c r="F141" s="275" t="s">
        <v>1751</v>
      </c>
      <c r="G141" s="254"/>
      <c r="H141" s="254" t="s">
        <v>1807</v>
      </c>
      <c r="I141" s="254" t="s">
        <v>1786</v>
      </c>
      <c r="J141" s="254"/>
      <c r="K141" s="300"/>
    </row>
    <row r="142" spans="2:11" s="1" customFormat="1" ht="15" customHeight="1">
      <c r="B142" s="297"/>
      <c r="C142" s="254" t="s">
        <v>1808</v>
      </c>
      <c r="D142" s="254"/>
      <c r="E142" s="254"/>
      <c r="F142" s="275" t="s">
        <v>1751</v>
      </c>
      <c r="G142" s="254"/>
      <c r="H142" s="254" t="s">
        <v>1809</v>
      </c>
      <c r="I142" s="254" t="s">
        <v>1786</v>
      </c>
      <c r="J142" s="254"/>
      <c r="K142" s="300"/>
    </row>
    <row r="143" spans="2:11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pans="2:11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pans="2:11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pans="2:11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pans="2:11" s="1" customFormat="1" ht="45" customHeight="1">
      <c r="B147" s="265"/>
      <c r="C147" s="387" t="s">
        <v>1810</v>
      </c>
      <c r="D147" s="387"/>
      <c r="E147" s="387"/>
      <c r="F147" s="387"/>
      <c r="G147" s="387"/>
      <c r="H147" s="387"/>
      <c r="I147" s="387"/>
      <c r="J147" s="387"/>
      <c r="K147" s="266"/>
    </row>
    <row r="148" spans="2:11" s="1" customFormat="1" ht="17.25" customHeight="1">
      <c r="B148" s="265"/>
      <c r="C148" s="267" t="s">
        <v>1745</v>
      </c>
      <c r="D148" s="267"/>
      <c r="E148" s="267"/>
      <c r="F148" s="267" t="s">
        <v>1746</v>
      </c>
      <c r="G148" s="268"/>
      <c r="H148" s="267" t="s">
        <v>57</v>
      </c>
      <c r="I148" s="267" t="s">
        <v>60</v>
      </c>
      <c r="J148" s="267" t="s">
        <v>1747</v>
      </c>
      <c r="K148" s="266"/>
    </row>
    <row r="149" spans="2:11" s="1" customFormat="1" ht="17.25" customHeight="1">
      <c r="B149" s="265"/>
      <c r="C149" s="269" t="s">
        <v>1748</v>
      </c>
      <c r="D149" s="269"/>
      <c r="E149" s="269"/>
      <c r="F149" s="270" t="s">
        <v>1749</v>
      </c>
      <c r="G149" s="271"/>
      <c r="H149" s="269"/>
      <c r="I149" s="269"/>
      <c r="J149" s="269" t="s">
        <v>1750</v>
      </c>
      <c r="K149" s="266"/>
    </row>
    <row r="150" spans="2:11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pans="2:11" s="1" customFormat="1" ht="15" customHeight="1">
      <c r="B151" s="277"/>
      <c r="C151" s="304" t="s">
        <v>1754</v>
      </c>
      <c r="D151" s="254"/>
      <c r="E151" s="254"/>
      <c r="F151" s="305" t="s">
        <v>1751</v>
      </c>
      <c r="G151" s="254"/>
      <c r="H151" s="304" t="s">
        <v>1791</v>
      </c>
      <c r="I151" s="304" t="s">
        <v>1753</v>
      </c>
      <c r="J151" s="304">
        <v>120</v>
      </c>
      <c r="K151" s="300"/>
    </row>
    <row r="152" spans="2:11" s="1" customFormat="1" ht="15" customHeight="1">
      <c r="B152" s="277"/>
      <c r="C152" s="304" t="s">
        <v>1800</v>
      </c>
      <c r="D152" s="254"/>
      <c r="E152" s="254"/>
      <c r="F152" s="305" t="s">
        <v>1751</v>
      </c>
      <c r="G152" s="254"/>
      <c r="H152" s="304" t="s">
        <v>1811</v>
      </c>
      <c r="I152" s="304" t="s">
        <v>1753</v>
      </c>
      <c r="J152" s="304" t="s">
        <v>1802</v>
      </c>
      <c r="K152" s="300"/>
    </row>
    <row r="153" spans="2:11" s="1" customFormat="1" ht="15" customHeight="1">
      <c r="B153" s="277"/>
      <c r="C153" s="304" t="s">
        <v>92</v>
      </c>
      <c r="D153" s="254"/>
      <c r="E153" s="254"/>
      <c r="F153" s="305" t="s">
        <v>1751</v>
      </c>
      <c r="G153" s="254"/>
      <c r="H153" s="304" t="s">
        <v>1812</v>
      </c>
      <c r="I153" s="304" t="s">
        <v>1753</v>
      </c>
      <c r="J153" s="304" t="s">
        <v>1802</v>
      </c>
      <c r="K153" s="300"/>
    </row>
    <row r="154" spans="2:11" s="1" customFormat="1" ht="15" customHeight="1">
      <c r="B154" s="277"/>
      <c r="C154" s="304" t="s">
        <v>1756</v>
      </c>
      <c r="D154" s="254"/>
      <c r="E154" s="254"/>
      <c r="F154" s="305" t="s">
        <v>1757</v>
      </c>
      <c r="G154" s="254"/>
      <c r="H154" s="304" t="s">
        <v>1791</v>
      </c>
      <c r="I154" s="304" t="s">
        <v>1753</v>
      </c>
      <c r="J154" s="304">
        <v>50</v>
      </c>
      <c r="K154" s="300"/>
    </row>
    <row r="155" spans="2:11" s="1" customFormat="1" ht="15" customHeight="1">
      <c r="B155" s="277"/>
      <c r="C155" s="304" t="s">
        <v>1759</v>
      </c>
      <c r="D155" s="254"/>
      <c r="E155" s="254"/>
      <c r="F155" s="305" t="s">
        <v>1751</v>
      </c>
      <c r="G155" s="254"/>
      <c r="H155" s="304" t="s">
        <v>1791</v>
      </c>
      <c r="I155" s="304" t="s">
        <v>1761</v>
      </c>
      <c r="J155" s="304"/>
      <c r="K155" s="300"/>
    </row>
    <row r="156" spans="2:11" s="1" customFormat="1" ht="15" customHeight="1">
      <c r="B156" s="277"/>
      <c r="C156" s="304" t="s">
        <v>1770</v>
      </c>
      <c r="D156" s="254"/>
      <c r="E156" s="254"/>
      <c r="F156" s="305" t="s">
        <v>1757</v>
      </c>
      <c r="G156" s="254"/>
      <c r="H156" s="304" t="s">
        <v>1791</v>
      </c>
      <c r="I156" s="304" t="s">
        <v>1753</v>
      </c>
      <c r="J156" s="304">
        <v>50</v>
      </c>
      <c r="K156" s="300"/>
    </row>
    <row r="157" spans="2:11" s="1" customFormat="1" ht="15" customHeight="1">
      <c r="B157" s="277"/>
      <c r="C157" s="304" t="s">
        <v>1778</v>
      </c>
      <c r="D157" s="254"/>
      <c r="E157" s="254"/>
      <c r="F157" s="305" t="s">
        <v>1757</v>
      </c>
      <c r="G157" s="254"/>
      <c r="H157" s="304" t="s">
        <v>1791</v>
      </c>
      <c r="I157" s="304" t="s">
        <v>1753</v>
      </c>
      <c r="J157" s="304">
        <v>50</v>
      </c>
      <c r="K157" s="300"/>
    </row>
    <row r="158" spans="2:11" s="1" customFormat="1" ht="15" customHeight="1">
      <c r="B158" s="277"/>
      <c r="C158" s="304" t="s">
        <v>1776</v>
      </c>
      <c r="D158" s="254"/>
      <c r="E158" s="254"/>
      <c r="F158" s="305" t="s">
        <v>1757</v>
      </c>
      <c r="G158" s="254"/>
      <c r="H158" s="304" t="s">
        <v>1791</v>
      </c>
      <c r="I158" s="304" t="s">
        <v>1753</v>
      </c>
      <c r="J158" s="304">
        <v>50</v>
      </c>
      <c r="K158" s="300"/>
    </row>
    <row r="159" spans="2:11" s="1" customFormat="1" ht="15" customHeight="1">
      <c r="B159" s="277"/>
      <c r="C159" s="304" t="s">
        <v>140</v>
      </c>
      <c r="D159" s="254"/>
      <c r="E159" s="254"/>
      <c r="F159" s="305" t="s">
        <v>1751</v>
      </c>
      <c r="G159" s="254"/>
      <c r="H159" s="304" t="s">
        <v>1813</v>
      </c>
      <c r="I159" s="304" t="s">
        <v>1753</v>
      </c>
      <c r="J159" s="304" t="s">
        <v>1814</v>
      </c>
      <c r="K159" s="300"/>
    </row>
    <row r="160" spans="2:11" s="1" customFormat="1" ht="15" customHeight="1">
      <c r="B160" s="277"/>
      <c r="C160" s="304" t="s">
        <v>1815</v>
      </c>
      <c r="D160" s="254"/>
      <c r="E160" s="254"/>
      <c r="F160" s="305" t="s">
        <v>1751</v>
      </c>
      <c r="G160" s="254"/>
      <c r="H160" s="304" t="s">
        <v>1816</v>
      </c>
      <c r="I160" s="304" t="s">
        <v>1786</v>
      </c>
      <c r="J160" s="304"/>
      <c r="K160" s="300"/>
    </row>
    <row r="161" spans="2:1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pans="2:11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pans="2:11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pans="2:11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pans="2:11" s="1" customFormat="1" ht="45" customHeight="1">
      <c r="B165" s="246"/>
      <c r="C165" s="385" t="s">
        <v>1817</v>
      </c>
      <c r="D165" s="385"/>
      <c r="E165" s="385"/>
      <c r="F165" s="385"/>
      <c r="G165" s="385"/>
      <c r="H165" s="385"/>
      <c r="I165" s="385"/>
      <c r="J165" s="385"/>
      <c r="K165" s="247"/>
    </row>
    <row r="166" spans="2:11" s="1" customFormat="1" ht="17.25" customHeight="1">
      <c r="B166" s="246"/>
      <c r="C166" s="267" t="s">
        <v>1745</v>
      </c>
      <c r="D166" s="267"/>
      <c r="E166" s="267"/>
      <c r="F166" s="267" t="s">
        <v>1746</v>
      </c>
      <c r="G166" s="309"/>
      <c r="H166" s="310" t="s">
        <v>57</v>
      </c>
      <c r="I166" s="310" t="s">
        <v>60</v>
      </c>
      <c r="J166" s="267" t="s">
        <v>1747</v>
      </c>
      <c r="K166" s="247"/>
    </row>
    <row r="167" spans="2:11" s="1" customFormat="1" ht="17.25" customHeight="1">
      <c r="B167" s="248"/>
      <c r="C167" s="269" t="s">
        <v>1748</v>
      </c>
      <c r="D167" s="269"/>
      <c r="E167" s="269"/>
      <c r="F167" s="270" t="s">
        <v>1749</v>
      </c>
      <c r="G167" s="311"/>
      <c r="H167" s="312"/>
      <c r="I167" s="312"/>
      <c r="J167" s="269" t="s">
        <v>1750</v>
      </c>
      <c r="K167" s="249"/>
    </row>
    <row r="168" spans="2:11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pans="2:11" s="1" customFormat="1" ht="15" customHeight="1">
      <c r="B169" s="277"/>
      <c r="C169" s="254" t="s">
        <v>1754</v>
      </c>
      <c r="D169" s="254"/>
      <c r="E169" s="254"/>
      <c r="F169" s="275" t="s">
        <v>1751</v>
      </c>
      <c r="G169" s="254"/>
      <c r="H169" s="254" t="s">
        <v>1791</v>
      </c>
      <c r="I169" s="254" t="s">
        <v>1753</v>
      </c>
      <c r="J169" s="254">
        <v>120</v>
      </c>
      <c r="K169" s="300"/>
    </row>
    <row r="170" spans="2:11" s="1" customFormat="1" ht="15" customHeight="1">
      <c r="B170" s="277"/>
      <c r="C170" s="254" t="s">
        <v>1800</v>
      </c>
      <c r="D170" s="254"/>
      <c r="E170" s="254"/>
      <c r="F170" s="275" t="s">
        <v>1751</v>
      </c>
      <c r="G170" s="254"/>
      <c r="H170" s="254" t="s">
        <v>1801</v>
      </c>
      <c r="I170" s="254" t="s">
        <v>1753</v>
      </c>
      <c r="J170" s="254" t="s">
        <v>1802</v>
      </c>
      <c r="K170" s="300"/>
    </row>
    <row r="171" spans="2:11" s="1" customFormat="1" ht="15" customHeight="1">
      <c r="B171" s="277"/>
      <c r="C171" s="254" t="s">
        <v>92</v>
      </c>
      <c r="D171" s="254"/>
      <c r="E171" s="254"/>
      <c r="F171" s="275" t="s">
        <v>1751</v>
      </c>
      <c r="G171" s="254"/>
      <c r="H171" s="254" t="s">
        <v>1818</v>
      </c>
      <c r="I171" s="254" t="s">
        <v>1753</v>
      </c>
      <c r="J171" s="254" t="s">
        <v>1802</v>
      </c>
      <c r="K171" s="300"/>
    </row>
    <row r="172" spans="2:11" s="1" customFormat="1" ht="15" customHeight="1">
      <c r="B172" s="277"/>
      <c r="C172" s="254" t="s">
        <v>1756</v>
      </c>
      <c r="D172" s="254"/>
      <c r="E172" s="254"/>
      <c r="F172" s="275" t="s">
        <v>1757</v>
      </c>
      <c r="G172" s="254"/>
      <c r="H172" s="254" t="s">
        <v>1818</v>
      </c>
      <c r="I172" s="254" t="s">
        <v>1753</v>
      </c>
      <c r="J172" s="254">
        <v>50</v>
      </c>
      <c r="K172" s="300"/>
    </row>
    <row r="173" spans="2:11" s="1" customFormat="1" ht="15" customHeight="1">
      <c r="B173" s="277"/>
      <c r="C173" s="254" t="s">
        <v>1759</v>
      </c>
      <c r="D173" s="254"/>
      <c r="E173" s="254"/>
      <c r="F173" s="275" t="s">
        <v>1751</v>
      </c>
      <c r="G173" s="254"/>
      <c r="H173" s="254" t="s">
        <v>1818</v>
      </c>
      <c r="I173" s="254" t="s">
        <v>1761</v>
      </c>
      <c r="J173" s="254"/>
      <c r="K173" s="300"/>
    </row>
    <row r="174" spans="2:11" s="1" customFormat="1" ht="15" customHeight="1">
      <c r="B174" s="277"/>
      <c r="C174" s="254" t="s">
        <v>1770</v>
      </c>
      <c r="D174" s="254"/>
      <c r="E174" s="254"/>
      <c r="F174" s="275" t="s">
        <v>1757</v>
      </c>
      <c r="G174" s="254"/>
      <c r="H174" s="254" t="s">
        <v>1818</v>
      </c>
      <c r="I174" s="254" t="s">
        <v>1753</v>
      </c>
      <c r="J174" s="254">
        <v>50</v>
      </c>
      <c r="K174" s="300"/>
    </row>
    <row r="175" spans="2:11" s="1" customFormat="1" ht="15" customHeight="1">
      <c r="B175" s="277"/>
      <c r="C175" s="254" t="s">
        <v>1778</v>
      </c>
      <c r="D175" s="254"/>
      <c r="E175" s="254"/>
      <c r="F175" s="275" t="s">
        <v>1757</v>
      </c>
      <c r="G175" s="254"/>
      <c r="H175" s="254" t="s">
        <v>1818</v>
      </c>
      <c r="I175" s="254" t="s">
        <v>1753</v>
      </c>
      <c r="J175" s="254">
        <v>50</v>
      </c>
      <c r="K175" s="300"/>
    </row>
    <row r="176" spans="2:11" s="1" customFormat="1" ht="15" customHeight="1">
      <c r="B176" s="277"/>
      <c r="C176" s="254" t="s">
        <v>1776</v>
      </c>
      <c r="D176" s="254"/>
      <c r="E176" s="254"/>
      <c r="F176" s="275" t="s">
        <v>1757</v>
      </c>
      <c r="G176" s="254"/>
      <c r="H176" s="254" t="s">
        <v>1818</v>
      </c>
      <c r="I176" s="254" t="s">
        <v>1753</v>
      </c>
      <c r="J176" s="254">
        <v>50</v>
      </c>
      <c r="K176" s="300"/>
    </row>
    <row r="177" spans="2:11" s="1" customFormat="1" ht="15" customHeight="1">
      <c r="B177" s="277"/>
      <c r="C177" s="254" t="s">
        <v>160</v>
      </c>
      <c r="D177" s="254"/>
      <c r="E177" s="254"/>
      <c r="F177" s="275" t="s">
        <v>1751</v>
      </c>
      <c r="G177" s="254"/>
      <c r="H177" s="254" t="s">
        <v>1819</v>
      </c>
      <c r="I177" s="254" t="s">
        <v>1820</v>
      </c>
      <c r="J177" s="254"/>
      <c r="K177" s="300"/>
    </row>
    <row r="178" spans="2:11" s="1" customFormat="1" ht="15" customHeight="1">
      <c r="B178" s="277"/>
      <c r="C178" s="254" t="s">
        <v>60</v>
      </c>
      <c r="D178" s="254"/>
      <c r="E178" s="254"/>
      <c r="F178" s="275" t="s">
        <v>1751</v>
      </c>
      <c r="G178" s="254"/>
      <c r="H178" s="254" t="s">
        <v>1821</v>
      </c>
      <c r="I178" s="254" t="s">
        <v>1822</v>
      </c>
      <c r="J178" s="254">
        <v>1</v>
      </c>
      <c r="K178" s="300"/>
    </row>
    <row r="179" spans="2:11" s="1" customFormat="1" ht="15" customHeight="1">
      <c r="B179" s="277"/>
      <c r="C179" s="254" t="s">
        <v>56</v>
      </c>
      <c r="D179" s="254"/>
      <c r="E179" s="254"/>
      <c r="F179" s="275" t="s">
        <v>1751</v>
      </c>
      <c r="G179" s="254"/>
      <c r="H179" s="254" t="s">
        <v>1823</v>
      </c>
      <c r="I179" s="254" t="s">
        <v>1753</v>
      </c>
      <c r="J179" s="254">
        <v>20</v>
      </c>
      <c r="K179" s="300"/>
    </row>
    <row r="180" spans="2:11" s="1" customFormat="1" ht="15" customHeight="1">
      <c r="B180" s="277"/>
      <c r="C180" s="254" t="s">
        <v>57</v>
      </c>
      <c r="D180" s="254"/>
      <c r="E180" s="254"/>
      <c r="F180" s="275" t="s">
        <v>1751</v>
      </c>
      <c r="G180" s="254"/>
      <c r="H180" s="254" t="s">
        <v>1824</v>
      </c>
      <c r="I180" s="254" t="s">
        <v>1753</v>
      </c>
      <c r="J180" s="254">
        <v>255</v>
      </c>
      <c r="K180" s="300"/>
    </row>
    <row r="181" spans="2:11" s="1" customFormat="1" ht="15" customHeight="1">
      <c r="B181" s="277"/>
      <c r="C181" s="254" t="s">
        <v>161</v>
      </c>
      <c r="D181" s="254"/>
      <c r="E181" s="254"/>
      <c r="F181" s="275" t="s">
        <v>1751</v>
      </c>
      <c r="G181" s="254"/>
      <c r="H181" s="254" t="s">
        <v>1715</v>
      </c>
      <c r="I181" s="254" t="s">
        <v>1753</v>
      </c>
      <c r="J181" s="254">
        <v>10</v>
      </c>
      <c r="K181" s="300"/>
    </row>
    <row r="182" spans="2:11" s="1" customFormat="1" ht="15" customHeight="1">
      <c r="B182" s="277"/>
      <c r="C182" s="254" t="s">
        <v>162</v>
      </c>
      <c r="D182" s="254"/>
      <c r="E182" s="254"/>
      <c r="F182" s="275" t="s">
        <v>1751</v>
      </c>
      <c r="G182" s="254"/>
      <c r="H182" s="254" t="s">
        <v>1825</v>
      </c>
      <c r="I182" s="254" t="s">
        <v>1786</v>
      </c>
      <c r="J182" s="254"/>
      <c r="K182" s="300"/>
    </row>
    <row r="183" spans="2:11" s="1" customFormat="1" ht="15" customHeight="1">
      <c r="B183" s="277"/>
      <c r="C183" s="254" t="s">
        <v>1826</v>
      </c>
      <c r="D183" s="254"/>
      <c r="E183" s="254"/>
      <c r="F183" s="275" t="s">
        <v>1751</v>
      </c>
      <c r="G183" s="254"/>
      <c r="H183" s="254" t="s">
        <v>1827</v>
      </c>
      <c r="I183" s="254" t="s">
        <v>1786</v>
      </c>
      <c r="J183" s="254"/>
      <c r="K183" s="300"/>
    </row>
    <row r="184" spans="2:11" s="1" customFormat="1" ht="15" customHeight="1">
      <c r="B184" s="277"/>
      <c r="C184" s="254" t="s">
        <v>1815</v>
      </c>
      <c r="D184" s="254"/>
      <c r="E184" s="254"/>
      <c r="F184" s="275" t="s">
        <v>1751</v>
      </c>
      <c r="G184" s="254"/>
      <c r="H184" s="254" t="s">
        <v>1828</v>
      </c>
      <c r="I184" s="254" t="s">
        <v>1786</v>
      </c>
      <c r="J184" s="254"/>
      <c r="K184" s="300"/>
    </row>
    <row r="185" spans="2:11" s="1" customFormat="1" ht="15" customHeight="1">
      <c r="B185" s="277"/>
      <c r="C185" s="254" t="s">
        <v>164</v>
      </c>
      <c r="D185" s="254"/>
      <c r="E185" s="254"/>
      <c r="F185" s="275" t="s">
        <v>1757</v>
      </c>
      <c r="G185" s="254"/>
      <c r="H185" s="254" t="s">
        <v>1829</v>
      </c>
      <c r="I185" s="254" t="s">
        <v>1753</v>
      </c>
      <c r="J185" s="254">
        <v>50</v>
      </c>
      <c r="K185" s="300"/>
    </row>
    <row r="186" spans="2:11" s="1" customFormat="1" ht="15" customHeight="1">
      <c r="B186" s="277"/>
      <c r="C186" s="254" t="s">
        <v>1830</v>
      </c>
      <c r="D186" s="254"/>
      <c r="E186" s="254"/>
      <c r="F186" s="275" t="s">
        <v>1757</v>
      </c>
      <c r="G186" s="254"/>
      <c r="H186" s="254" t="s">
        <v>1831</v>
      </c>
      <c r="I186" s="254" t="s">
        <v>1832</v>
      </c>
      <c r="J186" s="254"/>
      <c r="K186" s="300"/>
    </row>
    <row r="187" spans="2:11" s="1" customFormat="1" ht="15" customHeight="1">
      <c r="B187" s="277"/>
      <c r="C187" s="254" t="s">
        <v>1833</v>
      </c>
      <c r="D187" s="254"/>
      <c r="E187" s="254"/>
      <c r="F187" s="275" t="s">
        <v>1757</v>
      </c>
      <c r="G187" s="254"/>
      <c r="H187" s="254" t="s">
        <v>1834</v>
      </c>
      <c r="I187" s="254" t="s">
        <v>1832</v>
      </c>
      <c r="J187" s="254"/>
      <c r="K187" s="300"/>
    </row>
    <row r="188" spans="2:11" s="1" customFormat="1" ht="15" customHeight="1">
      <c r="B188" s="277"/>
      <c r="C188" s="254" t="s">
        <v>1835</v>
      </c>
      <c r="D188" s="254"/>
      <c r="E188" s="254"/>
      <c r="F188" s="275" t="s">
        <v>1757</v>
      </c>
      <c r="G188" s="254"/>
      <c r="H188" s="254" t="s">
        <v>1836</v>
      </c>
      <c r="I188" s="254" t="s">
        <v>1832</v>
      </c>
      <c r="J188" s="254"/>
      <c r="K188" s="300"/>
    </row>
    <row r="189" spans="2:11" s="1" customFormat="1" ht="15" customHeight="1">
      <c r="B189" s="277"/>
      <c r="C189" s="313" t="s">
        <v>1837</v>
      </c>
      <c r="D189" s="254"/>
      <c r="E189" s="254"/>
      <c r="F189" s="275" t="s">
        <v>1757</v>
      </c>
      <c r="G189" s="254"/>
      <c r="H189" s="254" t="s">
        <v>1838</v>
      </c>
      <c r="I189" s="254" t="s">
        <v>1839</v>
      </c>
      <c r="J189" s="314" t="s">
        <v>1840</v>
      </c>
      <c r="K189" s="300"/>
    </row>
    <row r="190" spans="2:11" s="16" customFormat="1" ht="15" customHeight="1">
      <c r="B190" s="315"/>
      <c r="C190" s="316" t="s">
        <v>1841</v>
      </c>
      <c r="D190" s="317"/>
      <c r="E190" s="317"/>
      <c r="F190" s="318" t="s">
        <v>1757</v>
      </c>
      <c r="G190" s="317"/>
      <c r="H190" s="317" t="s">
        <v>1842</v>
      </c>
      <c r="I190" s="317" t="s">
        <v>1839</v>
      </c>
      <c r="J190" s="319" t="s">
        <v>1840</v>
      </c>
      <c r="K190" s="320"/>
    </row>
    <row r="191" spans="2:11" s="1" customFormat="1" ht="15" customHeight="1">
      <c r="B191" s="277"/>
      <c r="C191" s="313" t="s">
        <v>45</v>
      </c>
      <c r="D191" s="254"/>
      <c r="E191" s="254"/>
      <c r="F191" s="275" t="s">
        <v>1751</v>
      </c>
      <c r="G191" s="254"/>
      <c r="H191" s="251" t="s">
        <v>1843</v>
      </c>
      <c r="I191" s="254" t="s">
        <v>1844</v>
      </c>
      <c r="J191" s="254"/>
      <c r="K191" s="300"/>
    </row>
    <row r="192" spans="2:11" s="1" customFormat="1" ht="15" customHeight="1">
      <c r="B192" s="277"/>
      <c r="C192" s="313" t="s">
        <v>1845</v>
      </c>
      <c r="D192" s="254"/>
      <c r="E192" s="254"/>
      <c r="F192" s="275" t="s">
        <v>1751</v>
      </c>
      <c r="G192" s="254"/>
      <c r="H192" s="254" t="s">
        <v>1846</v>
      </c>
      <c r="I192" s="254" t="s">
        <v>1786</v>
      </c>
      <c r="J192" s="254"/>
      <c r="K192" s="300"/>
    </row>
    <row r="193" spans="2:11" s="1" customFormat="1" ht="15" customHeight="1">
      <c r="B193" s="277"/>
      <c r="C193" s="313" t="s">
        <v>1847</v>
      </c>
      <c r="D193" s="254"/>
      <c r="E193" s="254"/>
      <c r="F193" s="275" t="s">
        <v>1751</v>
      </c>
      <c r="G193" s="254"/>
      <c r="H193" s="254" t="s">
        <v>1848</v>
      </c>
      <c r="I193" s="254" t="s">
        <v>1786</v>
      </c>
      <c r="J193" s="254"/>
      <c r="K193" s="300"/>
    </row>
    <row r="194" spans="2:11" s="1" customFormat="1" ht="15" customHeight="1">
      <c r="B194" s="277"/>
      <c r="C194" s="313" t="s">
        <v>1849</v>
      </c>
      <c r="D194" s="254"/>
      <c r="E194" s="254"/>
      <c r="F194" s="275" t="s">
        <v>1757</v>
      </c>
      <c r="G194" s="254"/>
      <c r="H194" s="254" t="s">
        <v>1850</v>
      </c>
      <c r="I194" s="254" t="s">
        <v>1786</v>
      </c>
      <c r="J194" s="254"/>
      <c r="K194" s="300"/>
    </row>
    <row r="195" spans="2:11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pans="2:11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pans="2:11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pans="2:11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pans="2:11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pans="2:11" s="1" customFormat="1" ht="21">
      <c r="B200" s="246"/>
      <c r="C200" s="385" t="s">
        <v>1851</v>
      </c>
      <c r="D200" s="385"/>
      <c r="E200" s="385"/>
      <c r="F200" s="385"/>
      <c r="G200" s="385"/>
      <c r="H200" s="385"/>
      <c r="I200" s="385"/>
      <c r="J200" s="385"/>
      <c r="K200" s="247"/>
    </row>
    <row r="201" spans="2:11" s="1" customFormat="1" ht="25.5" customHeight="1">
      <c r="B201" s="246"/>
      <c r="C201" s="322" t="s">
        <v>1852</v>
      </c>
      <c r="D201" s="322"/>
      <c r="E201" s="322"/>
      <c r="F201" s="322" t="s">
        <v>1853</v>
      </c>
      <c r="G201" s="323"/>
      <c r="H201" s="388" t="s">
        <v>1854</v>
      </c>
      <c r="I201" s="388"/>
      <c r="J201" s="388"/>
      <c r="K201" s="247"/>
    </row>
    <row r="202" spans="2:11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pans="2:11" s="1" customFormat="1" ht="15" customHeight="1">
      <c r="B203" s="277"/>
      <c r="C203" s="254" t="s">
        <v>1844</v>
      </c>
      <c r="D203" s="254"/>
      <c r="E203" s="254"/>
      <c r="F203" s="275" t="s">
        <v>46</v>
      </c>
      <c r="G203" s="254"/>
      <c r="H203" s="389" t="s">
        <v>1855</v>
      </c>
      <c r="I203" s="389"/>
      <c r="J203" s="389"/>
      <c r="K203" s="300"/>
    </row>
    <row r="204" spans="2:11" s="1" customFormat="1" ht="15" customHeight="1">
      <c r="B204" s="277"/>
      <c r="C204" s="254"/>
      <c r="D204" s="254"/>
      <c r="E204" s="254"/>
      <c r="F204" s="275" t="s">
        <v>47</v>
      </c>
      <c r="G204" s="254"/>
      <c r="H204" s="389" t="s">
        <v>1856</v>
      </c>
      <c r="I204" s="389"/>
      <c r="J204" s="389"/>
      <c r="K204" s="300"/>
    </row>
    <row r="205" spans="2:11" s="1" customFormat="1" ht="15" customHeight="1">
      <c r="B205" s="277"/>
      <c r="C205" s="254"/>
      <c r="D205" s="254"/>
      <c r="E205" s="254"/>
      <c r="F205" s="275" t="s">
        <v>50</v>
      </c>
      <c r="G205" s="254"/>
      <c r="H205" s="389" t="s">
        <v>1857</v>
      </c>
      <c r="I205" s="389"/>
      <c r="J205" s="389"/>
      <c r="K205" s="300"/>
    </row>
    <row r="206" spans="2:11" s="1" customFormat="1" ht="15" customHeight="1">
      <c r="B206" s="277"/>
      <c r="C206" s="254"/>
      <c r="D206" s="254"/>
      <c r="E206" s="254"/>
      <c r="F206" s="275" t="s">
        <v>48</v>
      </c>
      <c r="G206" s="254"/>
      <c r="H206" s="389" t="s">
        <v>1858</v>
      </c>
      <c r="I206" s="389"/>
      <c r="J206" s="389"/>
      <c r="K206" s="300"/>
    </row>
    <row r="207" spans="2:11" s="1" customFormat="1" ht="15" customHeight="1">
      <c r="B207" s="277"/>
      <c r="C207" s="254"/>
      <c r="D207" s="254"/>
      <c r="E207" s="254"/>
      <c r="F207" s="275" t="s">
        <v>49</v>
      </c>
      <c r="G207" s="254"/>
      <c r="H207" s="389" t="s">
        <v>1859</v>
      </c>
      <c r="I207" s="389"/>
      <c r="J207" s="389"/>
      <c r="K207" s="300"/>
    </row>
    <row r="208" spans="2:11" s="1" customFormat="1" ht="15" customHeight="1">
      <c r="B208" s="277"/>
      <c r="C208" s="254"/>
      <c r="D208" s="254"/>
      <c r="E208" s="254"/>
      <c r="F208" s="275"/>
      <c r="G208" s="254"/>
      <c r="H208" s="254"/>
      <c r="I208" s="254"/>
      <c r="J208" s="254"/>
      <c r="K208" s="300"/>
    </row>
    <row r="209" spans="2:11" s="1" customFormat="1" ht="15" customHeight="1">
      <c r="B209" s="277"/>
      <c r="C209" s="254" t="s">
        <v>1798</v>
      </c>
      <c r="D209" s="254"/>
      <c r="E209" s="254"/>
      <c r="F209" s="275" t="s">
        <v>82</v>
      </c>
      <c r="G209" s="254"/>
      <c r="H209" s="389" t="s">
        <v>1860</v>
      </c>
      <c r="I209" s="389"/>
      <c r="J209" s="389"/>
      <c r="K209" s="300"/>
    </row>
    <row r="210" spans="2:11" s="1" customFormat="1" ht="15" customHeight="1">
      <c r="B210" s="277"/>
      <c r="C210" s="254"/>
      <c r="D210" s="254"/>
      <c r="E210" s="254"/>
      <c r="F210" s="275" t="s">
        <v>1695</v>
      </c>
      <c r="G210" s="254"/>
      <c r="H210" s="389" t="s">
        <v>1696</v>
      </c>
      <c r="I210" s="389"/>
      <c r="J210" s="389"/>
      <c r="K210" s="300"/>
    </row>
    <row r="211" spans="2:11" s="1" customFormat="1" ht="15" customHeight="1">
      <c r="B211" s="277"/>
      <c r="C211" s="254"/>
      <c r="D211" s="254"/>
      <c r="E211" s="254"/>
      <c r="F211" s="275" t="s">
        <v>1693</v>
      </c>
      <c r="G211" s="254"/>
      <c r="H211" s="389" t="s">
        <v>1861</v>
      </c>
      <c r="I211" s="389"/>
      <c r="J211" s="389"/>
      <c r="K211" s="300"/>
    </row>
    <row r="212" spans="2:11" s="1" customFormat="1" ht="15" customHeight="1">
      <c r="B212" s="324"/>
      <c r="C212" s="254"/>
      <c r="D212" s="254"/>
      <c r="E212" s="254"/>
      <c r="F212" s="275" t="s">
        <v>1697</v>
      </c>
      <c r="G212" s="313"/>
      <c r="H212" s="390" t="s">
        <v>1698</v>
      </c>
      <c r="I212" s="390"/>
      <c r="J212" s="390"/>
      <c r="K212" s="325"/>
    </row>
    <row r="213" spans="2:11" s="1" customFormat="1" ht="15" customHeight="1">
      <c r="B213" s="324"/>
      <c r="C213" s="254"/>
      <c r="D213" s="254"/>
      <c r="E213" s="254"/>
      <c r="F213" s="275" t="s">
        <v>1699</v>
      </c>
      <c r="G213" s="313"/>
      <c r="H213" s="390" t="s">
        <v>1862</v>
      </c>
      <c r="I213" s="390"/>
      <c r="J213" s="390"/>
      <c r="K213" s="325"/>
    </row>
    <row r="214" spans="2:11" s="1" customFormat="1" ht="15" customHeight="1">
      <c r="B214" s="324"/>
      <c r="C214" s="254"/>
      <c r="D214" s="254"/>
      <c r="E214" s="254"/>
      <c r="F214" s="275"/>
      <c r="G214" s="313"/>
      <c r="H214" s="304"/>
      <c r="I214" s="304"/>
      <c r="J214" s="304"/>
      <c r="K214" s="325"/>
    </row>
    <row r="215" spans="2:11" s="1" customFormat="1" ht="15" customHeight="1">
      <c r="B215" s="324"/>
      <c r="C215" s="254" t="s">
        <v>1822</v>
      </c>
      <c r="D215" s="254"/>
      <c r="E215" s="254"/>
      <c r="F215" s="275">
        <v>1</v>
      </c>
      <c r="G215" s="313"/>
      <c r="H215" s="390" t="s">
        <v>1863</v>
      </c>
      <c r="I215" s="390"/>
      <c r="J215" s="390"/>
      <c r="K215" s="325"/>
    </row>
    <row r="216" spans="2:11" s="1" customFormat="1" ht="15" customHeight="1">
      <c r="B216" s="324"/>
      <c r="C216" s="254"/>
      <c r="D216" s="254"/>
      <c r="E216" s="254"/>
      <c r="F216" s="275">
        <v>2</v>
      </c>
      <c r="G216" s="313"/>
      <c r="H216" s="390" t="s">
        <v>1864</v>
      </c>
      <c r="I216" s="390"/>
      <c r="J216" s="390"/>
      <c r="K216" s="325"/>
    </row>
    <row r="217" spans="2:11" s="1" customFormat="1" ht="15" customHeight="1">
      <c r="B217" s="324"/>
      <c r="C217" s="254"/>
      <c r="D217" s="254"/>
      <c r="E217" s="254"/>
      <c r="F217" s="275">
        <v>3</v>
      </c>
      <c r="G217" s="313"/>
      <c r="H217" s="390" t="s">
        <v>1865</v>
      </c>
      <c r="I217" s="390"/>
      <c r="J217" s="390"/>
      <c r="K217" s="325"/>
    </row>
    <row r="218" spans="2:11" s="1" customFormat="1" ht="15" customHeight="1">
      <c r="B218" s="324"/>
      <c r="C218" s="254"/>
      <c r="D218" s="254"/>
      <c r="E218" s="254"/>
      <c r="F218" s="275">
        <v>4</v>
      </c>
      <c r="G218" s="313"/>
      <c r="H218" s="390" t="s">
        <v>1866</v>
      </c>
      <c r="I218" s="390"/>
      <c r="J218" s="390"/>
      <c r="K218" s="325"/>
    </row>
    <row r="219" spans="2:11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138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ROUND(J95,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ROUND((SUM(BE95:BE409)),  2)</f>
        <v>0</v>
      </c>
      <c r="G33" s="35"/>
      <c r="H33" s="35"/>
      <c r="I33" s="125">
        <v>0.21</v>
      </c>
      <c r="J33" s="124">
        <f>ROUND(((SUM(BE95:BE409))*I33),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ROUND((SUM(BF95:BF409)),  2)</f>
        <v>0</v>
      </c>
      <c r="G34" s="35"/>
      <c r="H34" s="35"/>
      <c r="I34" s="125">
        <v>0.12</v>
      </c>
      <c r="J34" s="124">
        <f>ROUND(((SUM(BF95:BF409))*I34),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ROUND((SUM(BG95:BG409)),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ROUND((SUM(BH95:BH409)),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ROUND((SUM(BI95:BI409)),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01 - Stavební práce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J95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143</v>
      </c>
      <c r="E60" s="144"/>
      <c r="F60" s="144"/>
      <c r="G60" s="144"/>
      <c r="H60" s="144"/>
      <c r="I60" s="144"/>
      <c r="J60" s="145">
        <f>J96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144</v>
      </c>
      <c r="E61" s="149"/>
      <c r="F61" s="149"/>
      <c r="G61" s="149"/>
      <c r="H61" s="149"/>
      <c r="I61" s="149"/>
      <c r="J61" s="150">
        <f>J97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145</v>
      </c>
      <c r="E62" s="149"/>
      <c r="F62" s="149"/>
      <c r="G62" s="149"/>
      <c r="H62" s="149"/>
      <c r="I62" s="149"/>
      <c r="J62" s="150">
        <f>J102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146</v>
      </c>
      <c r="E63" s="149"/>
      <c r="F63" s="149"/>
      <c r="G63" s="149"/>
      <c r="H63" s="149"/>
      <c r="I63" s="149"/>
      <c r="J63" s="150">
        <f>J111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147</v>
      </c>
      <c r="E64" s="149"/>
      <c r="F64" s="149"/>
      <c r="G64" s="149"/>
      <c r="H64" s="149"/>
      <c r="I64" s="149"/>
      <c r="J64" s="150">
        <f>J157</f>
        <v>0</v>
      </c>
      <c r="K64" s="98"/>
      <c r="L64" s="151"/>
    </row>
    <row r="65" spans="1:31" s="10" customFormat="1" ht="19.899999999999999" customHeight="1">
      <c r="B65" s="147"/>
      <c r="C65" s="98"/>
      <c r="D65" s="148" t="s">
        <v>148</v>
      </c>
      <c r="E65" s="149"/>
      <c r="F65" s="149"/>
      <c r="G65" s="149"/>
      <c r="H65" s="149"/>
      <c r="I65" s="149"/>
      <c r="J65" s="150">
        <f>J197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149</v>
      </c>
      <c r="E66" s="149"/>
      <c r="F66" s="149"/>
      <c r="G66" s="149"/>
      <c r="H66" s="149"/>
      <c r="I66" s="149"/>
      <c r="J66" s="150">
        <f>J217</f>
        <v>0</v>
      </c>
      <c r="K66" s="98"/>
      <c r="L66" s="151"/>
    </row>
    <row r="67" spans="1:31" s="9" customFormat="1" ht="24.95" customHeight="1">
      <c r="B67" s="141"/>
      <c r="C67" s="142"/>
      <c r="D67" s="143" t="s">
        <v>150</v>
      </c>
      <c r="E67" s="144"/>
      <c r="F67" s="144"/>
      <c r="G67" s="144"/>
      <c r="H67" s="144"/>
      <c r="I67" s="144"/>
      <c r="J67" s="145">
        <f>J221</f>
        <v>0</v>
      </c>
      <c r="K67" s="142"/>
      <c r="L67" s="146"/>
    </row>
    <row r="68" spans="1:31" s="10" customFormat="1" ht="19.899999999999999" customHeight="1">
      <c r="B68" s="147"/>
      <c r="C68" s="98"/>
      <c r="D68" s="148" t="s">
        <v>151</v>
      </c>
      <c r="E68" s="149"/>
      <c r="F68" s="149"/>
      <c r="G68" s="149"/>
      <c r="H68" s="149"/>
      <c r="I68" s="149"/>
      <c r="J68" s="150">
        <f>J222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152</v>
      </c>
      <c r="E69" s="149"/>
      <c r="F69" s="149"/>
      <c r="G69" s="149"/>
      <c r="H69" s="149"/>
      <c r="I69" s="149"/>
      <c r="J69" s="150">
        <f>J247</f>
        <v>0</v>
      </c>
      <c r="K69" s="98"/>
      <c r="L69" s="151"/>
    </row>
    <row r="70" spans="1:31" s="10" customFormat="1" ht="19.899999999999999" customHeight="1">
      <c r="B70" s="147"/>
      <c r="C70" s="98"/>
      <c r="D70" s="148" t="s">
        <v>153</v>
      </c>
      <c r="E70" s="149"/>
      <c r="F70" s="149"/>
      <c r="G70" s="149"/>
      <c r="H70" s="149"/>
      <c r="I70" s="149"/>
      <c r="J70" s="150">
        <f>J251</f>
        <v>0</v>
      </c>
      <c r="K70" s="98"/>
      <c r="L70" s="151"/>
    </row>
    <row r="71" spans="1:31" s="10" customFormat="1" ht="19.899999999999999" customHeight="1">
      <c r="B71" s="147"/>
      <c r="C71" s="98"/>
      <c r="D71" s="148" t="s">
        <v>154</v>
      </c>
      <c r="E71" s="149"/>
      <c r="F71" s="149"/>
      <c r="G71" s="149"/>
      <c r="H71" s="149"/>
      <c r="I71" s="149"/>
      <c r="J71" s="150">
        <f>J281</f>
        <v>0</v>
      </c>
      <c r="K71" s="98"/>
      <c r="L71" s="151"/>
    </row>
    <row r="72" spans="1:31" s="10" customFormat="1" ht="19.899999999999999" customHeight="1">
      <c r="B72" s="147"/>
      <c r="C72" s="98"/>
      <c r="D72" s="148" t="s">
        <v>155</v>
      </c>
      <c r="E72" s="149"/>
      <c r="F72" s="149"/>
      <c r="G72" s="149"/>
      <c r="H72" s="149"/>
      <c r="I72" s="149"/>
      <c r="J72" s="150">
        <f>J296</f>
        <v>0</v>
      </c>
      <c r="K72" s="98"/>
      <c r="L72" s="151"/>
    </row>
    <row r="73" spans="1:31" s="10" customFormat="1" ht="19.899999999999999" customHeight="1">
      <c r="B73" s="147"/>
      <c r="C73" s="98"/>
      <c r="D73" s="148" t="s">
        <v>156</v>
      </c>
      <c r="E73" s="149"/>
      <c r="F73" s="149"/>
      <c r="G73" s="149"/>
      <c r="H73" s="149"/>
      <c r="I73" s="149"/>
      <c r="J73" s="150">
        <f>J331</f>
        <v>0</v>
      </c>
      <c r="K73" s="98"/>
      <c r="L73" s="151"/>
    </row>
    <row r="74" spans="1:31" s="10" customFormat="1" ht="19.899999999999999" customHeight="1">
      <c r="B74" s="147"/>
      <c r="C74" s="98"/>
      <c r="D74" s="148" t="s">
        <v>157</v>
      </c>
      <c r="E74" s="149"/>
      <c r="F74" s="149"/>
      <c r="G74" s="149"/>
      <c r="H74" s="149"/>
      <c r="I74" s="149"/>
      <c r="J74" s="150">
        <f>J368</f>
        <v>0</v>
      </c>
      <c r="K74" s="98"/>
      <c r="L74" s="151"/>
    </row>
    <row r="75" spans="1:31" s="10" customFormat="1" ht="19.899999999999999" customHeight="1">
      <c r="B75" s="147"/>
      <c r="C75" s="98"/>
      <c r="D75" s="148" t="s">
        <v>158</v>
      </c>
      <c r="E75" s="149"/>
      <c r="F75" s="149"/>
      <c r="G75" s="149"/>
      <c r="H75" s="149"/>
      <c r="I75" s="149"/>
      <c r="J75" s="150">
        <f>J387</f>
        <v>0</v>
      </c>
      <c r="K75" s="98"/>
      <c r="L75" s="151"/>
    </row>
    <row r="76" spans="1:31" s="2" customFormat="1" ht="21.7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63" s="2" customFormat="1" ht="6.95" customHeight="1">
      <c r="A81" s="35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3" s="2" customFormat="1" ht="24.95" customHeight="1">
      <c r="A82" s="35"/>
      <c r="B82" s="36"/>
      <c r="C82" s="24" t="s">
        <v>159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3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3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3" s="2" customFormat="1" ht="16.5" customHeight="1">
      <c r="A85" s="35"/>
      <c r="B85" s="36"/>
      <c r="C85" s="37"/>
      <c r="D85" s="37"/>
      <c r="E85" s="380" t="str">
        <f>E7</f>
        <v>Expektace_04_25</v>
      </c>
      <c r="F85" s="381"/>
      <c r="G85" s="381"/>
      <c r="H85" s="381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2" customHeight="1">
      <c r="A86" s="35"/>
      <c r="B86" s="36"/>
      <c r="C86" s="30" t="s">
        <v>137</v>
      </c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16.5" customHeight="1">
      <c r="A87" s="35"/>
      <c r="B87" s="36"/>
      <c r="C87" s="37"/>
      <c r="D87" s="37"/>
      <c r="E87" s="334" t="str">
        <f>E9</f>
        <v>01 - Stavební práce</v>
      </c>
      <c r="F87" s="382"/>
      <c r="G87" s="382"/>
      <c r="H87" s="382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12" customHeight="1">
      <c r="A89" s="35"/>
      <c r="B89" s="36"/>
      <c r="C89" s="30" t="s">
        <v>21</v>
      </c>
      <c r="D89" s="37"/>
      <c r="E89" s="37"/>
      <c r="F89" s="28" t="str">
        <f>F12</f>
        <v>parc.č. 650/40, 650/39, 650/38</v>
      </c>
      <c r="G89" s="37"/>
      <c r="H89" s="37"/>
      <c r="I89" s="30" t="s">
        <v>23</v>
      </c>
      <c r="J89" s="60" t="str">
        <f>IF(J12="","",J12)</f>
        <v>18. 6. 2024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15.2" customHeight="1">
      <c r="A91" s="35"/>
      <c r="B91" s="36"/>
      <c r="C91" s="30" t="s">
        <v>25</v>
      </c>
      <c r="D91" s="37"/>
      <c r="E91" s="37"/>
      <c r="F91" s="28" t="str">
        <f>E15</f>
        <v>Nemocnice ve Frýdku-Místku, p.o.</v>
      </c>
      <c r="G91" s="37"/>
      <c r="H91" s="37"/>
      <c r="I91" s="30" t="s">
        <v>32</v>
      </c>
      <c r="J91" s="33" t="str">
        <f>E21</f>
        <v xml:space="preserve"> </v>
      </c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Amun Pro s.r.o.</v>
      </c>
      <c r="K92" s="37"/>
      <c r="L92" s="11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114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63" s="11" customFormat="1" ht="29.25" customHeight="1">
      <c r="A94" s="152"/>
      <c r="B94" s="153"/>
      <c r="C94" s="154" t="s">
        <v>160</v>
      </c>
      <c r="D94" s="155" t="s">
        <v>60</v>
      </c>
      <c r="E94" s="155" t="s">
        <v>56</v>
      </c>
      <c r="F94" s="155" t="s">
        <v>57</v>
      </c>
      <c r="G94" s="155" t="s">
        <v>161</v>
      </c>
      <c r="H94" s="155" t="s">
        <v>162</v>
      </c>
      <c r="I94" s="155" t="s">
        <v>163</v>
      </c>
      <c r="J94" s="155" t="s">
        <v>141</v>
      </c>
      <c r="K94" s="156" t="s">
        <v>164</v>
      </c>
      <c r="L94" s="157"/>
      <c r="M94" s="69" t="s">
        <v>19</v>
      </c>
      <c r="N94" s="70" t="s">
        <v>45</v>
      </c>
      <c r="O94" s="70" t="s">
        <v>165</v>
      </c>
      <c r="P94" s="70" t="s">
        <v>166</v>
      </c>
      <c r="Q94" s="70" t="s">
        <v>167</v>
      </c>
      <c r="R94" s="70" t="s">
        <v>168</v>
      </c>
      <c r="S94" s="70" t="s">
        <v>169</v>
      </c>
      <c r="T94" s="71" t="s">
        <v>170</v>
      </c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</row>
    <row r="95" spans="1:63" s="2" customFormat="1" ht="22.9" customHeight="1">
      <c r="A95" s="35"/>
      <c r="B95" s="36"/>
      <c r="C95" s="76" t="s">
        <v>171</v>
      </c>
      <c r="D95" s="37"/>
      <c r="E95" s="37"/>
      <c r="F95" s="37"/>
      <c r="G95" s="37"/>
      <c r="H95" s="37"/>
      <c r="I95" s="37"/>
      <c r="J95" s="158">
        <f>BK95</f>
        <v>0</v>
      </c>
      <c r="K95" s="37"/>
      <c r="L95" s="40"/>
      <c r="M95" s="72"/>
      <c r="N95" s="159"/>
      <c r="O95" s="73"/>
      <c r="P95" s="160">
        <f>P96+P221</f>
        <v>0</v>
      </c>
      <c r="Q95" s="73"/>
      <c r="R95" s="160">
        <f>R96+R221</f>
        <v>18.865481930000001</v>
      </c>
      <c r="S95" s="73"/>
      <c r="T95" s="161">
        <f>T96+T221</f>
        <v>39.793132000000007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74</v>
      </c>
      <c r="AU95" s="18" t="s">
        <v>142</v>
      </c>
      <c r="BK95" s="162">
        <f>BK96+BK221</f>
        <v>0</v>
      </c>
    </row>
    <row r="96" spans="1:63" s="12" customFormat="1" ht="25.9" customHeight="1">
      <c r="B96" s="163"/>
      <c r="C96" s="164"/>
      <c r="D96" s="165" t="s">
        <v>74</v>
      </c>
      <c r="E96" s="166" t="s">
        <v>172</v>
      </c>
      <c r="F96" s="166" t="s">
        <v>173</v>
      </c>
      <c r="G96" s="164"/>
      <c r="H96" s="164"/>
      <c r="I96" s="167"/>
      <c r="J96" s="168">
        <f>BK96</f>
        <v>0</v>
      </c>
      <c r="K96" s="164"/>
      <c r="L96" s="169"/>
      <c r="M96" s="170"/>
      <c r="N96" s="171"/>
      <c r="O96" s="171"/>
      <c r="P96" s="172">
        <f>P97+P102+P111+P157+P197+P217</f>
        <v>0</v>
      </c>
      <c r="Q96" s="171"/>
      <c r="R96" s="172">
        <f>R97+R102+R111+R157+R197+R217</f>
        <v>8.444245050000001</v>
      </c>
      <c r="S96" s="171"/>
      <c r="T96" s="173">
        <f>T97+T102+T111+T157+T197+T217</f>
        <v>36.626425000000005</v>
      </c>
      <c r="AR96" s="174" t="s">
        <v>83</v>
      </c>
      <c r="AT96" s="175" t="s">
        <v>74</v>
      </c>
      <c r="AU96" s="175" t="s">
        <v>75</v>
      </c>
      <c r="AY96" s="174" t="s">
        <v>174</v>
      </c>
      <c r="BK96" s="176">
        <f>BK97+BK102+BK111+BK157+BK197+BK217</f>
        <v>0</v>
      </c>
    </row>
    <row r="97" spans="1:65" s="12" customFormat="1" ht="22.9" customHeight="1">
      <c r="B97" s="163"/>
      <c r="C97" s="164"/>
      <c r="D97" s="165" t="s">
        <v>74</v>
      </c>
      <c r="E97" s="177" t="s">
        <v>175</v>
      </c>
      <c r="F97" s="177" t="s">
        <v>176</v>
      </c>
      <c r="G97" s="164"/>
      <c r="H97" s="164"/>
      <c r="I97" s="167"/>
      <c r="J97" s="178">
        <f>BK97</f>
        <v>0</v>
      </c>
      <c r="K97" s="164"/>
      <c r="L97" s="169"/>
      <c r="M97" s="170"/>
      <c r="N97" s="171"/>
      <c r="O97" s="171"/>
      <c r="P97" s="172">
        <f>SUM(P98:P101)</f>
        <v>0</v>
      </c>
      <c r="Q97" s="171"/>
      <c r="R97" s="172">
        <f>SUM(R98:R101)</f>
        <v>0.40883400000000003</v>
      </c>
      <c r="S97" s="171"/>
      <c r="T97" s="173">
        <f>SUM(T98:T101)</f>
        <v>0</v>
      </c>
      <c r="AR97" s="174" t="s">
        <v>83</v>
      </c>
      <c r="AT97" s="175" t="s">
        <v>74</v>
      </c>
      <c r="AU97" s="175" t="s">
        <v>83</v>
      </c>
      <c r="AY97" s="174" t="s">
        <v>174</v>
      </c>
      <c r="BK97" s="176">
        <f>SUM(BK98:BK101)</f>
        <v>0</v>
      </c>
    </row>
    <row r="98" spans="1:65" s="2" customFormat="1" ht="16.5" customHeight="1">
      <c r="A98" s="35"/>
      <c r="B98" s="36"/>
      <c r="C98" s="179" t="s">
        <v>83</v>
      </c>
      <c r="D98" s="179" t="s">
        <v>177</v>
      </c>
      <c r="E98" s="180" t="s">
        <v>178</v>
      </c>
      <c r="F98" s="181" t="s">
        <v>179</v>
      </c>
      <c r="G98" s="182" t="s">
        <v>180</v>
      </c>
      <c r="H98" s="183">
        <v>5.4</v>
      </c>
      <c r="I98" s="184"/>
      <c r="J98" s="185">
        <f>ROUND(I98*H98,2)</f>
        <v>0</v>
      </c>
      <c r="K98" s="181" t="s">
        <v>181</v>
      </c>
      <c r="L98" s="40"/>
      <c r="M98" s="186" t="s">
        <v>19</v>
      </c>
      <c r="N98" s="187" t="s">
        <v>46</v>
      </c>
      <c r="O98" s="65"/>
      <c r="P98" s="188">
        <f>O98*H98</f>
        <v>0</v>
      </c>
      <c r="Q98" s="188">
        <v>7.571E-2</v>
      </c>
      <c r="R98" s="188">
        <f>Q98*H98</f>
        <v>0.40883400000000003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182</v>
      </c>
      <c r="AT98" s="190" t="s">
        <v>177</v>
      </c>
      <c r="AU98" s="190" t="s">
        <v>85</v>
      </c>
      <c r="AY98" s="18" t="s">
        <v>174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83</v>
      </c>
      <c r="BK98" s="191">
        <f>ROUND(I98*H98,2)</f>
        <v>0</v>
      </c>
      <c r="BL98" s="18" t="s">
        <v>182</v>
      </c>
      <c r="BM98" s="190" t="s">
        <v>183</v>
      </c>
    </row>
    <row r="99" spans="1:65" s="2" customFormat="1" ht="11.25">
      <c r="A99" s="35"/>
      <c r="B99" s="36"/>
      <c r="C99" s="37"/>
      <c r="D99" s="192" t="s">
        <v>184</v>
      </c>
      <c r="E99" s="37"/>
      <c r="F99" s="193" t="s">
        <v>185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184</v>
      </c>
      <c r="AU99" s="18" t="s">
        <v>85</v>
      </c>
    </row>
    <row r="100" spans="1:65" s="2" customFormat="1" ht="11.25">
      <c r="A100" s="35"/>
      <c r="B100" s="36"/>
      <c r="C100" s="37"/>
      <c r="D100" s="197" t="s">
        <v>186</v>
      </c>
      <c r="E100" s="37"/>
      <c r="F100" s="198" t="s">
        <v>187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186</v>
      </c>
      <c r="AU100" s="18" t="s">
        <v>85</v>
      </c>
    </row>
    <row r="101" spans="1:65" s="13" customFormat="1" ht="11.25">
      <c r="B101" s="199"/>
      <c r="C101" s="200"/>
      <c r="D101" s="192" t="s">
        <v>188</v>
      </c>
      <c r="E101" s="201" t="s">
        <v>19</v>
      </c>
      <c r="F101" s="202" t="s">
        <v>189</v>
      </c>
      <c r="G101" s="200"/>
      <c r="H101" s="203">
        <v>5.4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188</v>
      </c>
      <c r="AU101" s="209" t="s">
        <v>85</v>
      </c>
      <c r="AV101" s="13" t="s">
        <v>85</v>
      </c>
      <c r="AW101" s="13" t="s">
        <v>34</v>
      </c>
      <c r="AX101" s="13" t="s">
        <v>83</v>
      </c>
      <c r="AY101" s="209" t="s">
        <v>174</v>
      </c>
    </row>
    <row r="102" spans="1:65" s="12" customFormat="1" ht="22.9" customHeight="1">
      <c r="B102" s="163"/>
      <c r="C102" s="164"/>
      <c r="D102" s="165" t="s">
        <v>74</v>
      </c>
      <c r="E102" s="177" t="s">
        <v>182</v>
      </c>
      <c r="F102" s="177" t="s">
        <v>190</v>
      </c>
      <c r="G102" s="164"/>
      <c r="H102" s="164"/>
      <c r="I102" s="167"/>
      <c r="J102" s="178">
        <f>BK102</f>
        <v>0</v>
      </c>
      <c r="K102" s="164"/>
      <c r="L102" s="169"/>
      <c r="M102" s="170"/>
      <c r="N102" s="171"/>
      <c r="O102" s="171"/>
      <c r="P102" s="172">
        <f>SUM(P103:P110)</f>
        <v>0</v>
      </c>
      <c r="Q102" s="171"/>
      <c r="R102" s="172">
        <f>SUM(R103:R110)</f>
        <v>0.32756000000000002</v>
      </c>
      <c r="S102" s="171"/>
      <c r="T102" s="173">
        <f>SUM(T103:T110)</f>
        <v>0</v>
      </c>
      <c r="AR102" s="174" t="s">
        <v>83</v>
      </c>
      <c r="AT102" s="175" t="s">
        <v>74</v>
      </c>
      <c r="AU102" s="175" t="s">
        <v>83</v>
      </c>
      <c r="AY102" s="174" t="s">
        <v>174</v>
      </c>
      <c r="BK102" s="176">
        <f>SUM(BK103:BK110)</f>
        <v>0</v>
      </c>
    </row>
    <row r="103" spans="1:65" s="2" customFormat="1" ht="16.5" customHeight="1">
      <c r="A103" s="35"/>
      <c r="B103" s="36"/>
      <c r="C103" s="179" t="s">
        <v>85</v>
      </c>
      <c r="D103" s="179" t="s">
        <v>177</v>
      </c>
      <c r="E103" s="180" t="s">
        <v>191</v>
      </c>
      <c r="F103" s="181" t="s">
        <v>192</v>
      </c>
      <c r="G103" s="182" t="s">
        <v>193</v>
      </c>
      <c r="H103" s="183">
        <v>8.4000000000000005E-2</v>
      </c>
      <c r="I103" s="184"/>
      <c r="J103" s="185">
        <f>ROUND(I103*H103,2)</f>
        <v>0</v>
      </c>
      <c r="K103" s="181" t="s">
        <v>181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1.0900000000000001</v>
      </c>
      <c r="R103" s="188">
        <f>Q103*H103</f>
        <v>9.1560000000000016E-2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194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195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1.25">
      <c r="A105" s="35"/>
      <c r="B105" s="36"/>
      <c r="C105" s="37"/>
      <c r="D105" s="197" t="s">
        <v>186</v>
      </c>
      <c r="E105" s="37"/>
      <c r="F105" s="198" t="s">
        <v>196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186</v>
      </c>
      <c r="AU105" s="18" t="s">
        <v>85</v>
      </c>
    </row>
    <row r="106" spans="1:65" s="2" customFormat="1" ht="39">
      <c r="A106" s="35"/>
      <c r="B106" s="36"/>
      <c r="C106" s="37"/>
      <c r="D106" s="192" t="s">
        <v>197</v>
      </c>
      <c r="E106" s="37"/>
      <c r="F106" s="210" t="s">
        <v>198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197</v>
      </c>
      <c r="AU106" s="18" t="s">
        <v>85</v>
      </c>
    </row>
    <row r="107" spans="1:65" s="13" customFormat="1" ht="11.25">
      <c r="B107" s="199"/>
      <c r="C107" s="200"/>
      <c r="D107" s="192" t="s">
        <v>188</v>
      </c>
      <c r="E107" s="201" t="s">
        <v>19</v>
      </c>
      <c r="F107" s="202" t="s">
        <v>199</v>
      </c>
      <c r="G107" s="200"/>
      <c r="H107" s="203">
        <v>8.4000000000000005E-2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188</v>
      </c>
      <c r="AU107" s="209" t="s">
        <v>85</v>
      </c>
      <c r="AV107" s="13" t="s">
        <v>85</v>
      </c>
      <c r="AW107" s="13" t="s">
        <v>34</v>
      </c>
      <c r="AX107" s="13" t="s">
        <v>83</v>
      </c>
      <c r="AY107" s="209" t="s">
        <v>174</v>
      </c>
    </row>
    <row r="108" spans="1:65" s="2" customFormat="1" ht="16.5" customHeight="1">
      <c r="A108" s="35"/>
      <c r="B108" s="36"/>
      <c r="C108" s="179" t="s">
        <v>175</v>
      </c>
      <c r="D108" s="179" t="s">
        <v>177</v>
      </c>
      <c r="E108" s="180" t="s">
        <v>200</v>
      </c>
      <c r="F108" s="181" t="s">
        <v>201</v>
      </c>
      <c r="G108" s="182" t="s">
        <v>202</v>
      </c>
      <c r="H108" s="183">
        <v>4</v>
      </c>
      <c r="I108" s="184"/>
      <c r="J108" s="185">
        <f>ROUND(I108*H108,2)</f>
        <v>0</v>
      </c>
      <c r="K108" s="181" t="s">
        <v>181</v>
      </c>
      <c r="L108" s="40"/>
      <c r="M108" s="186" t="s">
        <v>19</v>
      </c>
      <c r="N108" s="187" t="s">
        <v>46</v>
      </c>
      <c r="O108" s="65"/>
      <c r="P108" s="188">
        <f>O108*H108</f>
        <v>0</v>
      </c>
      <c r="Q108" s="188">
        <v>5.8999999999999997E-2</v>
      </c>
      <c r="R108" s="188">
        <f>Q108*H108</f>
        <v>0.23599999999999999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182</v>
      </c>
      <c r="AT108" s="190" t="s">
        <v>177</v>
      </c>
      <c r="AU108" s="190" t="s">
        <v>85</v>
      </c>
      <c r="AY108" s="18" t="s">
        <v>174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83</v>
      </c>
      <c r="BK108" s="191">
        <f>ROUND(I108*H108,2)</f>
        <v>0</v>
      </c>
      <c r="BL108" s="18" t="s">
        <v>182</v>
      </c>
      <c r="BM108" s="190" t="s">
        <v>203</v>
      </c>
    </row>
    <row r="109" spans="1:65" s="2" customFormat="1" ht="11.25">
      <c r="A109" s="35"/>
      <c r="B109" s="36"/>
      <c r="C109" s="37"/>
      <c r="D109" s="192" t="s">
        <v>184</v>
      </c>
      <c r="E109" s="37"/>
      <c r="F109" s="193" t="s">
        <v>204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184</v>
      </c>
      <c r="AU109" s="18" t="s">
        <v>85</v>
      </c>
    </row>
    <row r="110" spans="1:65" s="2" customFormat="1" ht="11.25">
      <c r="A110" s="35"/>
      <c r="B110" s="36"/>
      <c r="C110" s="37"/>
      <c r="D110" s="197" t="s">
        <v>186</v>
      </c>
      <c r="E110" s="37"/>
      <c r="F110" s="198" t="s">
        <v>205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186</v>
      </c>
      <c r="AU110" s="18" t="s">
        <v>85</v>
      </c>
    </row>
    <row r="111" spans="1:65" s="12" customFormat="1" ht="22.9" customHeight="1">
      <c r="B111" s="163"/>
      <c r="C111" s="164"/>
      <c r="D111" s="165" t="s">
        <v>74</v>
      </c>
      <c r="E111" s="177" t="s">
        <v>206</v>
      </c>
      <c r="F111" s="177" t="s">
        <v>207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SUM(P112:P156)</f>
        <v>0</v>
      </c>
      <c r="Q111" s="171"/>
      <c r="R111" s="172">
        <f>SUM(R112:R156)</f>
        <v>7.6493510499999999</v>
      </c>
      <c r="S111" s="171"/>
      <c r="T111" s="173">
        <f>SUM(T112:T156)</f>
        <v>0</v>
      </c>
      <c r="AR111" s="174" t="s">
        <v>83</v>
      </c>
      <c r="AT111" s="175" t="s">
        <v>74</v>
      </c>
      <c r="AU111" s="175" t="s">
        <v>83</v>
      </c>
      <c r="AY111" s="174" t="s">
        <v>174</v>
      </c>
      <c r="BK111" s="176">
        <f>SUM(BK112:BK156)</f>
        <v>0</v>
      </c>
    </row>
    <row r="112" spans="1:65" s="2" customFormat="1" ht="16.5" customHeight="1">
      <c r="A112" s="35"/>
      <c r="B112" s="36"/>
      <c r="C112" s="179" t="s">
        <v>182</v>
      </c>
      <c r="D112" s="179" t="s">
        <v>177</v>
      </c>
      <c r="E112" s="180" t="s">
        <v>208</v>
      </c>
      <c r="F112" s="181" t="s">
        <v>209</v>
      </c>
      <c r="G112" s="182" t="s">
        <v>180</v>
      </c>
      <c r="H112" s="183">
        <v>144.35</v>
      </c>
      <c r="I112" s="184"/>
      <c r="J112" s="185">
        <f>ROUND(I112*H112,2)</f>
        <v>0</v>
      </c>
      <c r="K112" s="181" t="s">
        <v>181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4.3800000000000002E-3</v>
      </c>
      <c r="R112" s="188">
        <f>Q112*H112</f>
        <v>0.63225299999999995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182</v>
      </c>
      <c r="AT112" s="190" t="s">
        <v>177</v>
      </c>
      <c r="AU112" s="190" t="s">
        <v>85</v>
      </c>
      <c r="AY112" s="18" t="s">
        <v>174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83</v>
      </c>
      <c r="BK112" s="191">
        <f>ROUND(I112*H112,2)</f>
        <v>0</v>
      </c>
      <c r="BL112" s="18" t="s">
        <v>182</v>
      </c>
      <c r="BM112" s="190" t="s">
        <v>210</v>
      </c>
    </row>
    <row r="113" spans="1:65" s="2" customFormat="1" ht="11.25">
      <c r="A113" s="35"/>
      <c r="B113" s="36"/>
      <c r="C113" s="37"/>
      <c r="D113" s="192" t="s">
        <v>184</v>
      </c>
      <c r="E113" s="37"/>
      <c r="F113" s="193" t="s">
        <v>211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184</v>
      </c>
      <c r="AU113" s="18" t="s">
        <v>85</v>
      </c>
    </row>
    <row r="114" spans="1:65" s="2" customFormat="1" ht="11.25">
      <c r="A114" s="35"/>
      <c r="B114" s="36"/>
      <c r="C114" s="37"/>
      <c r="D114" s="197" t="s">
        <v>186</v>
      </c>
      <c r="E114" s="37"/>
      <c r="F114" s="198" t="s">
        <v>212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186</v>
      </c>
      <c r="AU114" s="18" t="s">
        <v>85</v>
      </c>
    </row>
    <row r="115" spans="1:65" s="13" customFormat="1" ht="11.25">
      <c r="B115" s="199"/>
      <c r="C115" s="200"/>
      <c r="D115" s="192" t="s">
        <v>188</v>
      </c>
      <c r="E115" s="201" t="s">
        <v>19</v>
      </c>
      <c r="F115" s="202" t="s">
        <v>213</v>
      </c>
      <c r="G115" s="200"/>
      <c r="H115" s="203">
        <v>144.35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188</v>
      </c>
      <c r="AU115" s="209" t="s">
        <v>85</v>
      </c>
      <c r="AV115" s="13" t="s">
        <v>85</v>
      </c>
      <c r="AW115" s="13" t="s">
        <v>34</v>
      </c>
      <c r="AX115" s="13" t="s">
        <v>83</v>
      </c>
      <c r="AY115" s="209" t="s">
        <v>174</v>
      </c>
    </row>
    <row r="116" spans="1:65" s="2" customFormat="1" ht="16.5" customHeight="1">
      <c r="A116" s="35"/>
      <c r="B116" s="36"/>
      <c r="C116" s="179" t="s">
        <v>214</v>
      </c>
      <c r="D116" s="179" t="s">
        <v>177</v>
      </c>
      <c r="E116" s="180" t="s">
        <v>215</v>
      </c>
      <c r="F116" s="181" t="s">
        <v>216</v>
      </c>
      <c r="G116" s="182" t="s">
        <v>180</v>
      </c>
      <c r="H116" s="183">
        <v>11.8</v>
      </c>
      <c r="I116" s="184"/>
      <c r="J116" s="185">
        <f>ROUND(I116*H116,2)</f>
        <v>0</v>
      </c>
      <c r="K116" s="181" t="s">
        <v>217</v>
      </c>
      <c r="L116" s="40"/>
      <c r="M116" s="186" t="s">
        <v>19</v>
      </c>
      <c r="N116" s="187" t="s">
        <v>46</v>
      </c>
      <c r="O116" s="65"/>
      <c r="P116" s="188">
        <f>O116*H116</f>
        <v>0</v>
      </c>
      <c r="Q116" s="188">
        <v>3.2730000000000002E-2</v>
      </c>
      <c r="R116" s="188">
        <f>Q116*H116</f>
        <v>0.38621400000000006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182</v>
      </c>
      <c r="AT116" s="190" t="s">
        <v>177</v>
      </c>
      <c r="AU116" s="190" t="s">
        <v>85</v>
      </c>
      <c r="AY116" s="18" t="s">
        <v>174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83</v>
      </c>
      <c r="BK116" s="191">
        <f>ROUND(I116*H116,2)</f>
        <v>0</v>
      </c>
      <c r="BL116" s="18" t="s">
        <v>182</v>
      </c>
      <c r="BM116" s="190" t="s">
        <v>218</v>
      </c>
    </row>
    <row r="117" spans="1:65" s="2" customFormat="1" ht="11.25">
      <c r="A117" s="35"/>
      <c r="B117" s="36"/>
      <c r="C117" s="37"/>
      <c r="D117" s="192" t="s">
        <v>184</v>
      </c>
      <c r="E117" s="37"/>
      <c r="F117" s="193" t="s">
        <v>219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184</v>
      </c>
      <c r="AU117" s="18" t="s">
        <v>85</v>
      </c>
    </row>
    <row r="118" spans="1:65" s="2" customFormat="1" ht="11.25">
      <c r="A118" s="35"/>
      <c r="B118" s="36"/>
      <c r="C118" s="37"/>
      <c r="D118" s="197" t="s">
        <v>186</v>
      </c>
      <c r="E118" s="37"/>
      <c r="F118" s="198" t="s">
        <v>220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186</v>
      </c>
      <c r="AU118" s="18" t="s">
        <v>85</v>
      </c>
    </row>
    <row r="119" spans="1:65" s="13" customFormat="1" ht="11.25">
      <c r="B119" s="199"/>
      <c r="C119" s="200"/>
      <c r="D119" s="192" t="s">
        <v>188</v>
      </c>
      <c r="E119" s="201" t="s">
        <v>19</v>
      </c>
      <c r="F119" s="202" t="s">
        <v>221</v>
      </c>
      <c r="G119" s="200"/>
      <c r="H119" s="203">
        <v>11.8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188</v>
      </c>
      <c r="AU119" s="209" t="s">
        <v>85</v>
      </c>
      <c r="AV119" s="13" t="s">
        <v>85</v>
      </c>
      <c r="AW119" s="13" t="s">
        <v>34</v>
      </c>
      <c r="AX119" s="13" t="s">
        <v>83</v>
      </c>
      <c r="AY119" s="209" t="s">
        <v>174</v>
      </c>
    </row>
    <row r="120" spans="1:65" s="2" customFormat="1" ht="16.5" customHeight="1">
      <c r="A120" s="35"/>
      <c r="B120" s="36"/>
      <c r="C120" s="179" t="s">
        <v>206</v>
      </c>
      <c r="D120" s="179" t="s">
        <v>177</v>
      </c>
      <c r="E120" s="180" t="s">
        <v>222</v>
      </c>
      <c r="F120" s="181" t="s">
        <v>223</v>
      </c>
      <c r="G120" s="182" t="s">
        <v>180</v>
      </c>
      <c r="H120" s="183">
        <v>144.35</v>
      </c>
      <c r="I120" s="184"/>
      <c r="J120" s="185">
        <f>ROUND(I120*H120,2)</f>
        <v>0</v>
      </c>
      <c r="K120" s="181" t="s">
        <v>181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3.0000000000000001E-3</v>
      </c>
      <c r="R120" s="188">
        <f>Q120*H120</f>
        <v>0.43304999999999999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182</v>
      </c>
      <c r="AT120" s="190" t="s">
        <v>177</v>
      </c>
      <c r="AU120" s="190" t="s">
        <v>85</v>
      </c>
      <c r="AY120" s="18" t="s">
        <v>174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83</v>
      </c>
      <c r="BK120" s="191">
        <f>ROUND(I120*H120,2)</f>
        <v>0</v>
      </c>
      <c r="BL120" s="18" t="s">
        <v>182</v>
      </c>
      <c r="BM120" s="190" t="s">
        <v>224</v>
      </c>
    </row>
    <row r="121" spans="1:65" s="2" customFormat="1" ht="11.25">
      <c r="A121" s="35"/>
      <c r="B121" s="36"/>
      <c r="C121" s="37"/>
      <c r="D121" s="192" t="s">
        <v>184</v>
      </c>
      <c r="E121" s="37"/>
      <c r="F121" s="193" t="s">
        <v>225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184</v>
      </c>
      <c r="AU121" s="18" t="s">
        <v>85</v>
      </c>
    </row>
    <row r="122" spans="1:65" s="2" customFormat="1" ht="11.25">
      <c r="A122" s="35"/>
      <c r="B122" s="36"/>
      <c r="C122" s="37"/>
      <c r="D122" s="197" t="s">
        <v>186</v>
      </c>
      <c r="E122" s="37"/>
      <c r="F122" s="198" t="s">
        <v>226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186</v>
      </c>
      <c r="AU122" s="18" t="s">
        <v>85</v>
      </c>
    </row>
    <row r="123" spans="1:65" s="2" customFormat="1" ht="16.5" customHeight="1">
      <c r="A123" s="35"/>
      <c r="B123" s="36"/>
      <c r="C123" s="179" t="s">
        <v>227</v>
      </c>
      <c r="D123" s="179" t="s">
        <v>177</v>
      </c>
      <c r="E123" s="180" t="s">
        <v>228</v>
      </c>
      <c r="F123" s="181" t="s">
        <v>229</v>
      </c>
      <c r="G123" s="182" t="s">
        <v>230</v>
      </c>
      <c r="H123" s="183">
        <v>12.5</v>
      </c>
      <c r="I123" s="184"/>
      <c r="J123" s="185">
        <f>ROUND(I123*H123,2)</f>
        <v>0</v>
      </c>
      <c r="K123" s="181" t="s">
        <v>181</v>
      </c>
      <c r="L123" s="40"/>
      <c r="M123" s="186" t="s">
        <v>19</v>
      </c>
      <c r="N123" s="187" t="s">
        <v>46</v>
      </c>
      <c r="O123" s="65"/>
      <c r="P123" s="188">
        <f>O123*H123</f>
        <v>0</v>
      </c>
      <c r="Q123" s="188">
        <v>1.5E-3</v>
      </c>
      <c r="R123" s="188">
        <f>Q123*H123</f>
        <v>1.8749999999999999E-2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182</v>
      </c>
      <c r="AT123" s="190" t="s">
        <v>177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182</v>
      </c>
      <c r="BM123" s="190" t="s">
        <v>231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232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1.25">
      <c r="A125" s="35"/>
      <c r="B125" s="36"/>
      <c r="C125" s="37"/>
      <c r="D125" s="197" t="s">
        <v>186</v>
      </c>
      <c r="E125" s="37"/>
      <c r="F125" s="198" t="s">
        <v>233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186</v>
      </c>
      <c r="AU125" s="18" t="s">
        <v>85</v>
      </c>
    </row>
    <row r="126" spans="1:65" s="2" customFormat="1" ht="16.5" customHeight="1">
      <c r="A126" s="35"/>
      <c r="B126" s="36"/>
      <c r="C126" s="211" t="s">
        <v>234</v>
      </c>
      <c r="D126" s="211" t="s">
        <v>235</v>
      </c>
      <c r="E126" s="212" t="s">
        <v>236</v>
      </c>
      <c r="F126" s="213" t="s">
        <v>237</v>
      </c>
      <c r="G126" s="214" t="s">
        <v>230</v>
      </c>
      <c r="H126" s="215">
        <v>12.5</v>
      </c>
      <c r="I126" s="216"/>
      <c r="J126" s="217">
        <f>ROUND(I126*H126,2)</f>
        <v>0</v>
      </c>
      <c r="K126" s="213" t="s">
        <v>181</v>
      </c>
      <c r="L126" s="218"/>
      <c r="M126" s="219" t="s">
        <v>19</v>
      </c>
      <c r="N126" s="220" t="s">
        <v>46</v>
      </c>
      <c r="O126" s="65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234</v>
      </c>
      <c r="AT126" s="190" t="s">
        <v>235</v>
      </c>
      <c r="AU126" s="190" t="s">
        <v>85</v>
      </c>
      <c r="AY126" s="18" t="s">
        <v>174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182</v>
      </c>
      <c r="BM126" s="190" t="s">
        <v>238</v>
      </c>
    </row>
    <row r="127" spans="1:65" s="2" customFormat="1" ht="11.25">
      <c r="A127" s="35"/>
      <c r="B127" s="36"/>
      <c r="C127" s="37"/>
      <c r="D127" s="192" t="s">
        <v>184</v>
      </c>
      <c r="E127" s="37"/>
      <c r="F127" s="193" t="s">
        <v>237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184</v>
      </c>
      <c r="AU127" s="18" t="s">
        <v>85</v>
      </c>
    </row>
    <row r="128" spans="1:65" s="2" customFormat="1" ht="21.75" customHeight="1">
      <c r="A128" s="35"/>
      <c r="B128" s="36"/>
      <c r="C128" s="179" t="s">
        <v>239</v>
      </c>
      <c r="D128" s="179" t="s">
        <v>177</v>
      </c>
      <c r="E128" s="180" t="s">
        <v>240</v>
      </c>
      <c r="F128" s="181" t="s">
        <v>241</v>
      </c>
      <c r="G128" s="182" t="s">
        <v>202</v>
      </c>
      <c r="H128" s="183">
        <v>1</v>
      </c>
      <c r="I128" s="184"/>
      <c r="J128" s="185">
        <f>ROUND(I128*H128,2)</f>
        <v>0</v>
      </c>
      <c r="K128" s="181" t="s">
        <v>181</v>
      </c>
      <c r="L128" s="40"/>
      <c r="M128" s="186" t="s">
        <v>19</v>
      </c>
      <c r="N128" s="187" t="s">
        <v>46</v>
      </c>
      <c r="O128" s="65"/>
      <c r="P128" s="188">
        <f>O128*H128</f>
        <v>0</v>
      </c>
      <c r="Q128" s="188">
        <v>3.0439999999999998E-2</v>
      </c>
      <c r="R128" s="188">
        <f>Q128*H128</f>
        <v>3.0439999999999998E-2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182</v>
      </c>
      <c r="AT128" s="190" t="s">
        <v>177</v>
      </c>
      <c r="AU128" s="190" t="s">
        <v>85</v>
      </c>
      <c r="AY128" s="18" t="s">
        <v>174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182</v>
      </c>
      <c r="BM128" s="190" t="s">
        <v>242</v>
      </c>
    </row>
    <row r="129" spans="1:65" s="2" customFormat="1" ht="19.5">
      <c r="A129" s="35"/>
      <c r="B129" s="36"/>
      <c r="C129" s="37"/>
      <c r="D129" s="192" t="s">
        <v>184</v>
      </c>
      <c r="E129" s="37"/>
      <c r="F129" s="193" t="s">
        <v>243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184</v>
      </c>
      <c r="AU129" s="18" t="s">
        <v>85</v>
      </c>
    </row>
    <row r="130" spans="1:65" s="2" customFormat="1" ht="11.25">
      <c r="A130" s="35"/>
      <c r="B130" s="36"/>
      <c r="C130" s="37"/>
      <c r="D130" s="197" t="s">
        <v>186</v>
      </c>
      <c r="E130" s="37"/>
      <c r="F130" s="198" t="s">
        <v>244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186</v>
      </c>
      <c r="AU130" s="18" t="s">
        <v>85</v>
      </c>
    </row>
    <row r="131" spans="1:65" s="2" customFormat="1" ht="21.75" customHeight="1">
      <c r="A131" s="35"/>
      <c r="B131" s="36"/>
      <c r="C131" s="179" t="s">
        <v>245</v>
      </c>
      <c r="D131" s="179" t="s">
        <v>177</v>
      </c>
      <c r="E131" s="180" t="s">
        <v>246</v>
      </c>
      <c r="F131" s="181" t="s">
        <v>247</v>
      </c>
      <c r="G131" s="182" t="s">
        <v>248</v>
      </c>
      <c r="H131" s="183">
        <v>1.2749999999999999</v>
      </c>
      <c r="I131" s="184"/>
      <c r="J131" s="185">
        <f>ROUND(I131*H131,2)</f>
        <v>0</v>
      </c>
      <c r="K131" s="181" t="s">
        <v>181</v>
      </c>
      <c r="L131" s="40"/>
      <c r="M131" s="186" t="s">
        <v>19</v>
      </c>
      <c r="N131" s="187" t="s">
        <v>46</v>
      </c>
      <c r="O131" s="65"/>
      <c r="P131" s="188">
        <f>O131*H131</f>
        <v>0</v>
      </c>
      <c r="Q131" s="188">
        <v>2.5018699999999998</v>
      </c>
      <c r="R131" s="188">
        <f>Q131*H131</f>
        <v>3.1898842499999995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182</v>
      </c>
      <c r="AT131" s="190" t="s">
        <v>177</v>
      </c>
      <c r="AU131" s="190" t="s">
        <v>85</v>
      </c>
      <c r="AY131" s="18" t="s">
        <v>174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182</v>
      </c>
      <c r="BM131" s="190" t="s">
        <v>249</v>
      </c>
    </row>
    <row r="132" spans="1:65" s="2" customFormat="1" ht="11.25">
      <c r="A132" s="35"/>
      <c r="B132" s="36"/>
      <c r="C132" s="37"/>
      <c r="D132" s="192" t="s">
        <v>184</v>
      </c>
      <c r="E132" s="37"/>
      <c r="F132" s="193" t="s">
        <v>250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184</v>
      </c>
      <c r="AU132" s="18" t="s">
        <v>85</v>
      </c>
    </row>
    <row r="133" spans="1:65" s="2" customFormat="1" ht="11.25">
      <c r="A133" s="35"/>
      <c r="B133" s="36"/>
      <c r="C133" s="37"/>
      <c r="D133" s="197" t="s">
        <v>186</v>
      </c>
      <c r="E133" s="37"/>
      <c r="F133" s="198" t="s">
        <v>251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186</v>
      </c>
      <c r="AU133" s="18" t="s">
        <v>85</v>
      </c>
    </row>
    <row r="134" spans="1:65" s="13" customFormat="1" ht="11.25">
      <c r="B134" s="199"/>
      <c r="C134" s="200"/>
      <c r="D134" s="192" t="s">
        <v>188</v>
      </c>
      <c r="E134" s="201" t="s">
        <v>19</v>
      </c>
      <c r="F134" s="202" t="s">
        <v>252</v>
      </c>
      <c r="G134" s="200"/>
      <c r="H134" s="203">
        <v>1.2749999999999999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188</v>
      </c>
      <c r="AU134" s="209" t="s">
        <v>85</v>
      </c>
      <c r="AV134" s="13" t="s">
        <v>85</v>
      </c>
      <c r="AW134" s="13" t="s">
        <v>34</v>
      </c>
      <c r="AX134" s="13" t="s">
        <v>83</v>
      </c>
      <c r="AY134" s="209" t="s">
        <v>174</v>
      </c>
    </row>
    <row r="135" spans="1:65" s="2" customFormat="1" ht="16.5" customHeight="1">
      <c r="A135" s="35"/>
      <c r="B135" s="36"/>
      <c r="C135" s="179" t="s">
        <v>253</v>
      </c>
      <c r="D135" s="179" t="s">
        <v>177</v>
      </c>
      <c r="E135" s="180" t="s">
        <v>254</v>
      </c>
      <c r="F135" s="181" t="s">
        <v>255</v>
      </c>
      <c r="G135" s="182" t="s">
        <v>248</v>
      </c>
      <c r="H135" s="183">
        <v>0.85</v>
      </c>
      <c r="I135" s="184"/>
      <c r="J135" s="185">
        <f>ROUND(I135*H135,2)</f>
        <v>0</v>
      </c>
      <c r="K135" s="181" t="s">
        <v>181</v>
      </c>
      <c r="L135" s="40"/>
      <c r="M135" s="186" t="s">
        <v>19</v>
      </c>
      <c r="N135" s="187" t="s">
        <v>46</v>
      </c>
      <c r="O135" s="65"/>
      <c r="P135" s="188">
        <f>O135*H135</f>
        <v>0</v>
      </c>
      <c r="Q135" s="188">
        <v>2.3010199999999998</v>
      </c>
      <c r="R135" s="188">
        <f>Q135*H135</f>
        <v>1.9558669999999998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182</v>
      </c>
      <c r="AT135" s="190" t="s">
        <v>177</v>
      </c>
      <c r="AU135" s="190" t="s">
        <v>85</v>
      </c>
      <c r="AY135" s="18" t="s">
        <v>174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182</v>
      </c>
      <c r="BM135" s="190" t="s">
        <v>256</v>
      </c>
    </row>
    <row r="136" spans="1:65" s="2" customFormat="1" ht="11.25">
      <c r="A136" s="35"/>
      <c r="B136" s="36"/>
      <c r="C136" s="37"/>
      <c r="D136" s="192" t="s">
        <v>184</v>
      </c>
      <c r="E136" s="37"/>
      <c r="F136" s="193" t="s">
        <v>257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184</v>
      </c>
      <c r="AU136" s="18" t="s">
        <v>85</v>
      </c>
    </row>
    <row r="137" spans="1:65" s="2" customFormat="1" ht="11.25">
      <c r="A137" s="35"/>
      <c r="B137" s="36"/>
      <c r="C137" s="37"/>
      <c r="D137" s="197" t="s">
        <v>186</v>
      </c>
      <c r="E137" s="37"/>
      <c r="F137" s="198" t="s">
        <v>258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186</v>
      </c>
      <c r="AU137" s="18" t="s">
        <v>85</v>
      </c>
    </row>
    <row r="138" spans="1:65" s="13" customFormat="1" ht="11.25">
      <c r="B138" s="199"/>
      <c r="C138" s="200"/>
      <c r="D138" s="192" t="s">
        <v>188</v>
      </c>
      <c r="E138" s="201" t="s">
        <v>19</v>
      </c>
      <c r="F138" s="202" t="s">
        <v>259</v>
      </c>
      <c r="G138" s="200"/>
      <c r="H138" s="203">
        <v>0.85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188</v>
      </c>
      <c r="AU138" s="209" t="s">
        <v>85</v>
      </c>
      <c r="AV138" s="13" t="s">
        <v>85</v>
      </c>
      <c r="AW138" s="13" t="s">
        <v>34</v>
      </c>
      <c r="AX138" s="13" t="s">
        <v>83</v>
      </c>
      <c r="AY138" s="209" t="s">
        <v>174</v>
      </c>
    </row>
    <row r="139" spans="1:65" s="2" customFormat="1" ht="16.5" customHeight="1">
      <c r="A139" s="35"/>
      <c r="B139" s="36"/>
      <c r="C139" s="179" t="s">
        <v>8</v>
      </c>
      <c r="D139" s="179" t="s">
        <v>177</v>
      </c>
      <c r="E139" s="180" t="s">
        <v>260</v>
      </c>
      <c r="F139" s="181" t="s">
        <v>261</v>
      </c>
      <c r="G139" s="182" t="s">
        <v>180</v>
      </c>
      <c r="H139" s="183">
        <v>8.5</v>
      </c>
      <c r="I139" s="184"/>
      <c r="J139" s="185">
        <f>ROUND(I139*H139,2)</f>
        <v>0</v>
      </c>
      <c r="K139" s="181" t="s">
        <v>181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9.3359999999999999E-2</v>
      </c>
      <c r="R139" s="188">
        <f>Q139*H139</f>
        <v>0.79356000000000004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182</v>
      </c>
      <c r="AT139" s="190" t="s">
        <v>177</v>
      </c>
      <c r="AU139" s="190" t="s">
        <v>85</v>
      </c>
      <c r="AY139" s="18" t="s">
        <v>174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182</v>
      </c>
      <c r="BM139" s="190" t="s">
        <v>262</v>
      </c>
    </row>
    <row r="140" spans="1:65" s="2" customFormat="1" ht="19.5">
      <c r="A140" s="35"/>
      <c r="B140" s="36"/>
      <c r="C140" s="37"/>
      <c r="D140" s="192" t="s">
        <v>184</v>
      </c>
      <c r="E140" s="37"/>
      <c r="F140" s="193" t="s">
        <v>263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184</v>
      </c>
      <c r="AU140" s="18" t="s">
        <v>85</v>
      </c>
    </row>
    <row r="141" spans="1:65" s="2" customFormat="1" ht="11.25">
      <c r="A141" s="35"/>
      <c r="B141" s="36"/>
      <c r="C141" s="37"/>
      <c r="D141" s="197" t="s">
        <v>186</v>
      </c>
      <c r="E141" s="37"/>
      <c r="F141" s="198" t="s">
        <v>264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186</v>
      </c>
      <c r="AU141" s="18" t="s">
        <v>85</v>
      </c>
    </row>
    <row r="142" spans="1:65" s="13" customFormat="1" ht="11.25">
      <c r="B142" s="199"/>
      <c r="C142" s="200"/>
      <c r="D142" s="192" t="s">
        <v>188</v>
      </c>
      <c r="E142" s="201" t="s">
        <v>19</v>
      </c>
      <c r="F142" s="202" t="s">
        <v>265</v>
      </c>
      <c r="G142" s="200"/>
      <c r="H142" s="203">
        <v>8.5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188</v>
      </c>
      <c r="AU142" s="209" t="s">
        <v>85</v>
      </c>
      <c r="AV142" s="13" t="s">
        <v>85</v>
      </c>
      <c r="AW142" s="13" t="s">
        <v>34</v>
      </c>
      <c r="AX142" s="13" t="s">
        <v>83</v>
      </c>
      <c r="AY142" s="209" t="s">
        <v>174</v>
      </c>
    </row>
    <row r="143" spans="1:65" s="2" customFormat="1" ht="24.2" customHeight="1">
      <c r="A143" s="35"/>
      <c r="B143" s="36"/>
      <c r="C143" s="179" t="s">
        <v>266</v>
      </c>
      <c r="D143" s="179" t="s">
        <v>177</v>
      </c>
      <c r="E143" s="180" t="s">
        <v>267</v>
      </c>
      <c r="F143" s="181" t="s">
        <v>268</v>
      </c>
      <c r="G143" s="182" t="s">
        <v>202</v>
      </c>
      <c r="H143" s="183">
        <v>6</v>
      </c>
      <c r="I143" s="184"/>
      <c r="J143" s="185">
        <f>ROUND(I143*H143,2)</f>
        <v>0</v>
      </c>
      <c r="K143" s="181" t="s">
        <v>217</v>
      </c>
      <c r="L143" s="40"/>
      <c r="M143" s="186" t="s">
        <v>19</v>
      </c>
      <c r="N143" s="187" t="s">
        <v>46</v>
      </c>
      <c r="O143" s="65"/>
      <c r="P143" s="188">
        <f>O143*H143</f>
        <v>0</v>
      </c>
      <c r="Q143" s="188">
        <v>2.4E-2</v>
      </c>
      <c r="R143" s="188">
        <f>Q143*H143</f>
        <v>0.14400000000000002</v>
      </c>
      <c r="S143" s="188">
        <v>0</v>
      </c>
      <c r="T143" s="18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182</v>
      </c>
      <c r="AT143" s="190" t="s">
        <v>177</v>
      </c>
      <c r="AU143" s="190" t="s">
        <v>85</v>
      </c>
      <c r="AY143" s="18" t="s">
        <v>174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182</v>
      </c>
      <c r="BM143" s="190" t="s">
        <v>269</v>
      </c>
    </row>
    <row r="144" spans="1:65" s="2" customFormat="1" ht="19.5">
      <c r="A144" s="35"/>
      <c r="B144" s="36"/>
      <c r="C144" s="37"/>
      <c r="D144" s="192" t="s">
        <v>184</v>
      </c>
      <c r="E144" s="37"/>
      <c r="F144" s="193" t="s">
        <v>270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184</v>
      </c>
      <c r="AU144" s="18" t="s">
        <v>85</v>
      </c>
    </row>
    <row r="145" spans="1:65" s="2" customFormat="1" ht="11.25">
      <c r="A145" s="35"/>
      <c r="B145" s="36"/>
      <c r="C145" s="37"/>
      <c r="D145" s="197" t="s">
        <v>186</v>
      </c>
      <c r="E145" s="37"/>
      <c r="F145" s="198" t="s">
        <v>271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186</v>
      </c>
      <c r="AU145" s="18" t="s">
        <v>85</v>
      </c>
    </row>
    <row r="146" spans="1:65" s="2" customFormat="1" ht="19.5">
      <c r="A146" s="35"/>
      <c r="B146" s="36"/>
      <c r="C146" s="37"/>
      <c r="D146" s="192" t="s">
        <v>197</v>
      </c>
      <c r="E146" s="37"/>
      <c r="F146" s="210" t="s">
        <v>272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197</v>
      </c>
      <c r="AU146" s="18" t="s">
        <v>85</v>
      </c>
    </row>
    <row r="147" spans="1:65" s="2" customFormat="1" ht="16.5" customHeight="1">
      <c r="A147" s="35"/>
      <c r="B147" s="36"/>
      <c r="C147" s="179" t="s">
        <v>273</v>
      </c>
      <c r="D147" s="179" t="s">
        <v>177</v>
      </c>
      <c r="E147" s="180" t="s">
        <v>274</v>
      </c>
      <c r="F147" s="181" t="s">
        <v>275</v>
      </c>
      <c r="G147" s="182" t="s">
        <v>180</v>
      </c>
      <c r="H147" s="183">
        <v>10.24</v>
      </c>
      <c r="I147" s="184"/>
      <c r="J147" s="185">
        <f>ROUND(I147*H147,2)</f>
        <v>0</v>
      </c>
      <c r="K147" s="181" t="s">
        <v>217</v>
      </c>
      <c r="L147" s="40"/>
      <c r="M147" s="186" t="s">
        <v>19</v>
      </c>
      <c r="N147" s="187" t="s">
        <v>46</v>
      </c>
      <c r="O147" s="65"/>
      <c r="P147" s="188">
        <f>O147*H147</f>
        <v>0</v>
      </c>
      <c r="Q147" s="188">
        <v>2.2000000000000001E-4</v>
      </c>
      <c r="R147" s="188">
        <f>Q147*H147</f>
        <v>2.2528000000000001E-3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182</v>
      </c>
      <c r="AT147" s="190" t="s">
        <v>177</v>
      </c>
      <c r="AU147" s="190" t="s">
        <v>85</v>
      </c>
      <c r="AY147" s="18" t="s">
        <v>174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182</v>
      </c>
      <c r="BM147" s="190" t="s">
        <v>276</v>
      </c>
    </row>
    <row r="148" spans="1:65" s="2" customFormat="1" ht="11.25">
      <c r="A148" s="35"/>
      <c r="B148" s="36"/>
      <c r="C148" s="37"/>
      <c r="D148" s="192" t="s">
        <v>184</v>
      </c>
      <c r="E148" s="37"/>
      <c r="F148" s="193" t="s">
        <v>277</v>
      </c>
      <c r="G148" s="37"/>
      <c r="H148" s="37"/>
      <c r="I148" s="194"/>
      <c r="J148" s="37"/>
      <c r="K148" s="37"/>
      <c r="L148" s="40"/>
      <c r="M148" s="195"/>
      <c r="N148" s="196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184</v>
      </c>
      <c r="AU148" s="18" t="s">
        <v>85</v>
      </c>
    </row>
    <row r="149" spans="1:65" s="2" customFormat="1" ht="11.25">
      <c r="A149" s="35"/>
      <c r="B149" s="36"/>
      <c r="C149" s="37"/>
      <c r="D149" s="197" t="s">
        <v>186</v>
      </c>
      <c r="E149" s="37"/>
      <c r="F149" s="198" t="s">
        <v>278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186</v>
      </c>
      <c r="AU149" s="18" t="s">
        <v>85</v>
      </c>
    </row>
    <row r="150" spans="1:65" s="13" customFormat="1" ht="11.25">
      <c r="B150" s="199"/>
      <c r="C150" s="200"/>
      <c r="D150" s="192" t="s">
        <v>188</v>
      </c>
      <c r="E150" s="201" t="s">
        <v>19</v>
      </c>
      <c r="F150" s="202" t="s">
        <v>279</v>
      </c>
      <c r="G150" s="200"/>
      <c r="H150" s="203">
        <v>10.24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188</v>
      </c>
      <c r="AU150" s="209" t="s">
        <v>85</v>
      </c>
      <c r="AV150" s="13" t="s">
        <v>85</v>
      </c>
      <c r="AW150" s="13" t="s">
        <v>34</v>
      </c>
      <c r="AX150" s="13" t="s">
        <v>83</v>
      </c>
      <c r="AY150" s="209" t="s">
        <v>174</v>
      </c>
    </row>
    <row r="151" spans="1:65" s="2" customFormat="1" ht="16.5" customHeight="1">
      <c r="A151" s="35"/>
      <c r="B151" s="36"/>
      <c r="C151" s="179" t="s">
        <v>280</v>
      </c>
      <c r="D151" s="179" t="s">
        <v>177</v>
      </c>
      <c r="E151" s="180" t="s">
        <v>281</v>
      </c>
      <c r="F151" s="181" t="s">
        <v>282</v>
      </c>
      <c r="G151" s="182" t="s">
        <v>202</v>
      </c>
      <c r="H151" s="183">
        <v>1</v>
      </c>
      <c r="I151" s="184"/>
      <c r="J151" s="185">
        <f>ROUND(I151*H151,2)</f>
        <v>0</v>
      </c>
      <c r="K151" s="181" t="s">
        <v>181</v>
      </c>
      <c r="L151" s="40"/>
      <c r="M151" s="186" t="s">
        <v>19</v>
      </c>
      <c r="N151" s="187" t="s">
        <v>46</v>
      </c>
      <c r="O151" s="65"/>
      <c r="P151" s="188">
        <f>O151*H151</f>
        <v>0</v>
      </c>
      <c r="Q151" s="188">
        <v>4.684E-2</v>
      </c>
      <c r="R151" s="188">
        <f>Q151*H151</f>
        <v>4.684E-2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182</v>
      </c>
      <c r="AT151" s="190" t="s">
        <v>177</v>
      </c>
      <c r="AU151" s="190" t="s">
        <v>85</v>
      </c>
      <c r="AY151" s="18" t="s">
        <v>174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182</v>
      </c>
      <c r="BM151" s="190" t="s">
        <v>283</v>
      </c>
    </row>
    <row r="152" spans="1:65" s="2" customFormat="1" ht="11.25">
      <c r="A152" s="35"/>
      <c r="B152" s="36"/>
      <c r="C152" s="37"/>
      <c r="D152" s="192" t="s">
        <v>184</v>
      </c>
      <c r="E152" s="37"/>
      <c r="F152" s="193" t="s">
        <v>284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184</v>
      </c>
      <c r="AU152" s="18" t="s">
        <v>85</v>
      </c>
    </row>
    <row r="153" spans="1:65" s="2" customFormat="1" ht="11.25">
      <c r="A153" s="35"/>
      <c r="B153" s="36"/>
      <c r="C153" s="37"/>
      <c r="D153" s="197" t="s">
        <v>186</v>
      </c>
      <c r="E153" s="37"/>
      <c r="F153" s="198" t="s">
        <v>285</v>
      </c>
      <c r="G153" s="37"/>
      <c r="H153" s="37"/>
      <c r="I153" s="194"/>
      <c r="J153" s="37"/>
      <c r="K153" s="37"/>
      <c r="L153" s="40"/>
      <c r="M153" s="195"/>
      <c r="N153" s="19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186</v>
      </c>
      <c r="AU153" s="18" t="s">
        <v>85</v>
      </c>
    </row>
    <row r="154" spans="1:65" s="2" customFormat="1" ht="21.75" customHeight="1">
      <c r="A154" s="35"/>
      <c r="B154" s="36"/>
      <c r="C154" s="211" t="s">
        <v>286</v>
      </c>
      <c r="D154" s="211" t="s">
        <v>235</v>
      </c>
      <c r="E154" s="212" t="s">
        <v>287</v>
      </c>
      <c r="F154" s="213" t="s">
        <v>288</v>
      </c>
      <c r="G154" s="214" t="s">
        <v>202</v>
      </c>
      <c r="H154" s="215">
        <v>1</v>
      </c>
      <c r="I154" s="216"/>
      <c r="J154" s="217">
        <f>ROUND(I154*H154,2)</f>
        <v>0</v>
      </c>
      <c r="K154" s="213" t="s">
        <v>181</v>
      </c>
      <c r="L154" s="218"/>
      <c r="M154" s="219" t="s">
        <v>19</v>
      </c>
      <c r="N154" s="220" t="s">
        <v>46</v>
      </c>
      <c r="O154" s="65"/>
      <c r="P154" s="188">
        <f>O154*H154</f>
        <v>0</v>
      </c>
      <c r="Q154" s="188">
        <v>1.6240000000000001E-2</v>
      </c>
      <c r="R154" s="188">
        <f>Q154*H154</f>
        <v>1.6240000000000001E-2</v>
      </c>
      <c r="S154" s="188">
        <v>0</v>
      </c>
      <c r="T154" s="18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289</v>
      </c>
      <c r="AT154" s="190" t="s">
        <v>235</v>
      </c>
      <c r="AU154" s="190" t="s">
        <v>85</v>
      </c>
      <c r="AY154" s="18" t="s">
        <v>174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286</v>
      </c>
      <c r="BM154" s="190" t="s">
        <v>290</v>
      </c>
    </row>
    <row r="155" spans="1:65" s="2" customFormat="1" ht="11.25">
      <c r="A155" s="35"/>
      <c r="B155" s="36"/>
      <c r="C155" s="37"/>
      <c r="D155" s="192" t="s">
        <v>184</v>
      </c>
      <c r="E155" s="37"/>
      <c r="F155" s="193" t="s">
        <v>288</v>
      </c>
      <c r="G155" s="37"/>
      <c r="H155" s="37"/>
      <c r="I155" s="194"/>
      <c r="J155" s="37"/>
      <c r="K155" s="37"/>
      <c r="L155" s="40"/>
      <c r="M155" s="195"/>
      <c r="N155" s="196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184</v>
      </c>
      <c r="AU155" s="18" t="s">
        <v>85</v>
      </c>
    </row>
    <row r="156" spans="1:65" s="2" customFormat="1" ht="19.5">
      <c r="A156" s="35"/>
      <c r="B156" s="36"/>
      <c r="C156" s="37"/>
      <c r="D156" s="192" t="s">
        <v>197</v>
      </c>
      <c r="E156" s="37"/>
      <c r="F156" s="210" t="s">
        <v>291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197</v>
      </c>
      <c r="AU156" s="18" t="s">
        <v>85</v>
      </c>
    </row>
    <row r="157" spans="1:65" s="12" customFormat="1" ht="22.9" customHeight="1">
      <c r="B157" s="163"/>
      <c r="C157" s="164"/>
      <c r="D157" s="165" t="s">
        <v>74</v>
      </c>
      <c r="E157" s="177" t="s">
        <v>239</v>
      </c>
      <c r="F157" s="177" t="s">
        <v>292</v>
      </c>
      <c r="G157" s="164"/>
      <c r="H157" s="164"/>
      <c r="I157" s="167"/>
      <c r="J157" s="178">
        <f>BK157</f>
        <v>0</v>
      </c>
      <c r="K157" s="164"/>
      <c r="L157" s="169"/>
      <c r="M157" s="170"/>
      <c r="N157" s="171"/>
      <c r="O157" s="171"/>
      <c r="P157" s="172">
        <f>SUM(P158:P196)</f>
        <v>0</v>
      </c>
      <c r="Q157" s="171"/>
      <c r="R157" s="172">
        <f>SUM(R158:R196)</f>
        <v>5.8499999999999996E-2</v>
      </c>
      <c r="S157" s="171"/>
      <c r="T157" s="173">
        <f>SUM(T158:T196)</f>
        <v>36.626425000000005</v>
      </c>
      <c r="AR157" s="174" t="s">
        <v>83</v>
      </c>
      <c r="AT157" s="175" t="s">
        <v>74</v>
      </c>
      <c r="AU157" s="175" t="s">
        <v>83</v>
      </c>
      <c r="AY157" s="174" t="s">
        <v>174</v>
      </c>
      <c r="BK157" s="176">
        <f>SUM(BK158:BK196)</f>
        <v>0</v>
      </c>
    </row>
    <row r="158" spans="1:65" s="2" customFormat="1" ht="21.75" customHeight="1">
      <c r="A158" s="35"/>
      <c r="B158" s="36"/>
      <c r="C158" s="179" t="s">
        <v>293</v>
      </c>
      <c r="D158" s="179" t="s">
        <v>177</v>
      </c>
      <c r="E158" s="180" t="s">
        <v>294</v>
      </c>
      <c r="F158" s="181" t="s">
        <v>295</v>
      </c>
      <c r="G158" s="182" t="s">
        <v>180</v>
      </c>
      <c r="H158" s="183">
        <v>450</v>
      </c>
      <c r="I158" s="184"/>
      <c r="J158" s="185">
        <f>ROUND(I158*H158,2)</f>
        <v>0</v>
      </c>
      <c r="K158" s="181" t="s">
        <v>181</v>
      </c>
      <c r="L158" s="40"/>
      <c r="M158" s="186" t="s">
        <v>19</v>
      </c>
      <c r="N158" s="187" t="s">
        <v>46</v>
      </c>
      <c r="O158" s="65"/>
      <c r="P158" s="188">
        <f>O158*H158</f>
        <v>0</v>
      </c>
      <c r="Q158" s="188">
        <v>1.2999999999999999E-4</v>
      </c>
      <c r="R158" s="188">
        <f>Q158*H158</f>
        <v>5.8499999999999996E-2</v>
      </c>
      <c r="S158" s="188">
        <v>0</v>
      </c>
      <c r="T158" s="18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182</v>
      </c>
      <c r="AT158" s="190" t="s">
        <v>177</v>
      </c>
      <c r="AU158" s="190" t="s">
        <v>85</v>
      </c>
      <c r="AY158" s="18" t="s">
        <v>174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182</v>
      </c>
      <c r="BM158" s="190" t="s">
        <v>296</v>
      </c>
    </row>
    <row r="159" spans="1:65" s="2" customFormat="1" ht="11.25">
      <c r="A159" s="35"/>
      <c r="B159" s="36"/>
      <c r="C159" s="37"/>
      <c r="D159" s="192" t="s">
        <v>184</v>
      </c>
      <c r="E159" s="37"/>
      <c r="F159" s="193" t="s">
        <v>297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184</v>
      </c>
      <c r="AU159" s="18" t="s">
        <v>85</v>
      </c>
    </row>
    <row r="160" spans="1:65" s="2" customFormat="1" ht="11.25">
      <c r="A160" s="35"/>
      <c r="B160" s="36"/>
      <c r="C160" s="37"/>
      <c r="D160" s="197" t="s">
        <v>186</v>
      </c>
      <c r="E160" s="37"/>
      <c r="F160" s="198" t="s">
        <v>298</v>
      </c>
      <c r="G160" s="37"/>
      <c r="H160" s="37"/>
      <c r="I160" s="194"/>
      <c r="J160" s="37"/>
      <c r="K160" s="37"/>
      <c r="L160" s="40"/>
      <c r="M160" s="195"/>
      <c r="N160" s="196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186</v>
      </c>
      <c r="AU160" s="18" t="s">
        <v>85</v>
      </c>
    </row>
    <row r="161" spans="1:65" s="13" customFormat="1" ht="11.25">
      <c r="B161" s="199"/>
      <c r="C161" s="200"/>
      <c r="D161" s="192" t="s">
        <v>188</v>
      </c>
      <c r="E161" s="201" t="s">
        <v>19</v>
      </c>
      <c r="F161" s="202" t="s">
        <v>299</v>
      </c>
      <c r="G161" s="200"/>
      <c r="H161" s="203">
        <v>450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188</v>
      </c>
      <c r="AU161" s="209" t="s">
        <v>85</v>
      </c>
      <c r="AV161" s="13" t="s">
        <v>85</v>
      </c>
      <c r="AW161" s="13" t="s">
        <v>34</v>
      </c>
      <c r="AX161" s="13" t="s">
        <v>83</v>
      </c>
      <c r="AY161" s="209" t="s">
        <v>174</v>
      </c>
    </row>
    <row r="162" spans="1:65" s="2" customFormat="1" ht="16.5" customHeight="1">
      <c r="A162" s="35"/>
      <c r="B162" s="36"/>
      <c r="C162" s="179" t="s">
        <v>300</v>
      </c>
      <c r="D162" s="179" t="s">
        <v>177</v>
      </c>
      <c r="E162" s="180" t="s">
        <v>301</v>
      </c>
      <c r="F162" s="181" t="s">
        <v>302</v>
      </c>
      <c r="G162" s="182" t="s">
        <v>180</v>
      </c>
      <c r="H162" s="183">
        <v>85.15</v>
      </c>
      <c r="I162" s="184"/>
      <c r="J162" s="185">
        <f>ROUND(I162*H162,2)</f>
        <v>0</v>
      </c>
      <c r="K162" s="181" t="s">
        <v>181</v>
      </c>
      <c r="L162" s="40"/>
      <c r="M162" s="186" t="s">
        <v>19</v>
      </c>
      <c r="N162" s="187" t="s">
        <v>46</v>
      </c>
      <c r="O162" s="65"/>
      <c r="P162" s="188">
        <f>O162*H162</f>
        <v>0</v>
      </c>
      <c r="Q162" s="188">
        <v>0</v>
      </c>
      <c r="R162" s="188">
        <f>Q162*H162</f>
        <v>0</v>
      </c>
      <c r="S162" s="188">
        <v>0.26100000000000001</v>
      </c>
      <c r="T162" s="189">
        <f>S162*H162</f>
        <v>22.224150000000002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182</v>
      </c>
      <c r="AT162" s="190" t="s">
        <v>177</v>
      </c>
      <c r="AU162" s="190" t="s">
        <v>85</v>
      </c>
      <c r="AY162" s="18" t="s">
        <v>174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182</v>
      </c>
      <c r="BM162" s="190" t="s">
        <v>303</v>
      </c>
    </row>
    <row r="163" spans="1:65" s="2" customFormat="1" ht="19.5">
      <c r="A163" s="35"/>
      <c r="B163" s="36"/>
      <c r="C163" s="37"/>
      <c r="D163" s="192" t="s">
        <v>184</v>
      </c>
      <c r="E163" s="37"/>
      <c r="F163" s="193" t="s">
        <v>304</v>
      </c>
      <c r="G163" s="37"/>
      <c r="H163" s="37"/>
      <c r="I163" s="194"/>
      <c r="J163" s="37"/>
      <c r="K163" s="37"/>
      <c r="L163" s="40"/>
      <c r="M163" s="195"/>
      <c r="N163" s="196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184</v>
      </c>
      <c r="AU163" s="18" t="s">
        <v>85</v>
      </c>
    </row>
    <row r="164" spans="1:65" s="2" customFormat="1" ht="11.25">
      <c r="A164" s="35"/>
      <c r="B164" s="36"/>
      <c r="C164" s="37"/>
      <c r="D164" s="197" t="s">
        <v>186</v>
      </c>
      <c r="E164" s="37"/>
      <c r="F164" s="198" t="s">
        <v>305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186</v>
      </c>
      <c r="AU164" s="18" t="s">
        <v>85</v>
      </c>
    </row>
    <row r="165" spans="1:65" s="13" customFormat="1" ht="11.25">
      <c r="B165" s="199"/>
      <c r="C165" s="200"/>
      <c r="D165" s="192" t="s">
        <v>188</v>
      </c>
      <c r="E165" s="201" t="s">
        <v>19</v>
      </c>
      <c r="F165" s="202" t="s">
        <v>306</v>
      </c>
      <c r="G165" s="200"/>
      <c r="H165" s="203">
        <v>85.15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188</v>
      </c>
      <c r="AU165" s="209" t="s">
        <v>85</v>
      </c>
      <c r="AV165" s="13" t="s">
        <v>85</v>
      </c>
      <c r="AW165" s="13" t="s">
        <v>34</v>
      </c>
      <c r="AX165" s="13" t="s">
        <v>83</v>
      </c>
      <c r="AY165" s="209" t="s">
        <v>174</v>
      </c>
    </row>
    <row r="166" spans="1:65" s="2" customFormat="1" ht="16.5" customHeight="1">
      <c r="A166" s="35"/>
      <c r="B166" s="36"/>
      <c r="C166" s="179" t="s">
        <v>307</v>
      </c>
      <c r="D166" s="179" t="s">
        <v>177</v>
      </c>
      <c r="E166" s="180" t="s">
        <v>308</v>
      </c>
      <c r="F166" s="181" t="s">
        <v>309</v>
      </c>
      <c r="G166" s="182" t="s">
        <v>248</v>
      </c>
      <c r="H166" s="183">
        <v>0.375</v>
      </c>
      <c r="I166" s="184"/>
      <c r="J166" s="185">
        <f>ROUND(I166*H166,2)</f>
        <v>0</v>
      </c>
      <c r="K166" s="181" t="s">
        <v>310</v>
      </c>
      <c r="L166" s="40"/>
      <c r="M166" s="186" t="s">
        <v>19</v>
      </c>
      <c r="N166" s="187" t="s">
        <v>46</v>
      </c>
      <c r="O166" s="65"/>
      <c r="P166" s="188">
        <f>O166*H166</f>
        <v>0</v>
      </c>
      <c r="Q166" s="188">
        <v>0</v>
      </c>
      <c r="R166" s="188">
        <f>Q166*H166</f>
        <v>0</v>
      </c>
      <c r="S166" s="188">
        <v>1.8</v>
      </c>
      <c r="T166" s="189">
        <f>S166*H166</f>
        <v>0.67500000000000004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182</v>
      </c>
      <c r="AT166" s="190" t="s">
        <v>177</v>
      </c>
      <c r="AU166" s="190" t="s">
        <v>85</v>
      </c>
      <c r="AY166" s="18" t="s">
        <v>174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182</v>
      </c>
      <c r="BM166" s="190" t="s">
        <v>311</v>
      </c>
    </row>
    <row r="167" spans="1:65" s="2" customFormat="1" ht="19.5">
      <c r="A167" s="35"/>
      <c r="B167" s="36"/>
      <c r="C167" s="37"/>
      <c r="D167" s="192" t="s">
        <v>184</v>
      </c>
      <c r="E167" s="37"/>
      <c r="F167" s="193" t="s">
        <v>312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184</v>
      </c>
      <c r="AU167" s="18" t="s">
        <v>85</v>
      </c>
    </row>
    <row r="168" spans="1:65" s="2" customFormat="1" ht="11.25">
      <c r="A168" s="35"/>
      <c r="B168" s="36"/>
      <c r="C168" s="37"/>
      <c r="D168" s="197" t="s">
        <v>186</v>
      </c>
      <c r="E168" s="37"/>
      <c r="F168" s="198" t="s">
        <v>313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186</v>
      </c>
      <c r="AU168" s="18" t="s">
        <v>85</v>
      </c>
    </row>
    <row r="169" spans="1:65" s="13" customFormat="1" ht="11.25">
      <c r="B169" s="199"/>
      <c r="C169" s="200"/>
      <c r="D169" s="192" t="s">
        <v>188</v>
      </c>
      <c r="E169" s="201" t="s">
        <v>19</v>
      </c>
      <c r="F169" s="202" t="s">
        <v>314</v>
      </c>
      <c r="G169" s="200"/>
      <c r="H169" s="203">
        <v>0.375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188</v>
      </c>
      <c r="AU169" s="209" t="s">
        <v>85</v>
      </c>
      <c r="AV169" s="13" t="s">
        <v>85</v>
      </c>
      <c r="AW169" s="13" t="s">
        <v>34</v>
      </c>
      <c r="AX169" s="13" t="s">
        <v>83</v>
      </c>
      <c r="AY169" s="209" t="s">
        <v>174</v>
      </c>
    </row>
    <row r="170" spans="1:65" s="2" customFormat="1" ht="21.75" customHeight="1">
      <c r="A170" s="35"/>
      <c r="B170" s="36"/>
      <c r="C170" s="179" t="s">
        <v>315</v>
      </c>
      <c r="D170" s="179" t="s">
        <v>177</v>
      </c>
      <c r="E170" s="180" t="s">
        <v>316</v>
      </c>
      <c r="F170" s="181" t="s">
        <v>317</v>
      </c>
      <c r="G170" s="182" t="s">
        <v>248</v>
      </c>
      <c r="H170" s="183">
        <v>1.2749999999999999</v>
      </c>
      <c r="I170" s="184"/>
      <c r="J170" s="185">
        <f>ROUND(I170*H170,2)</f>
        <v>0</v>
      </c>
      <c r="K170" s="181" t="s">
        <v>181</v>
      </c>
      <c r="L170" s="40"/>
      <c r="M170" s="186" t="s">
        <v>19</v>
      </c>
      <c r="N170" s="187" t="s">
        <v>46</v>
      </c>
      <c r="O170" s="65"/>
      <c r="P170" s="188">
        <f>O170*H170</f>
        <v>0</v>
      </c>
      <c r="Q170" s="188">
        <v>0</v>
      </c>
      <c r="R170" s="188">
        <f>Q170*H170</f>
        <v>0</v>
      </c>
      <c r="S170" s="188">
        <v>2.2000000000000002</v>
      </c>
      <c r="T170" s="189">
        <f>S170*H170</f>
        <v>2.8050000000000002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182</v>
      </c>
      <c r="AT170" s="190" t="s">
        <v>177</v>
      </c>
      <c r="AU170" s="190" t="s">
        <v>85</v>
      </c>
      <c r="AY170" s="18" t="s">
        <v>174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182</v>
      </c>
      <c r="BM170" s="190" t="s">
        <v>318</v>
      </c>
    </row>
    <row r="171" spans="1:65" s="2" customFormat="1" ht="11.25">
      <c r="A171" s="35"/>
      <c r="B171" s="36"/>
      <c r="C171" s="37"/>
      <c r="D171" s="192" t="s">
        <v>184</v>
      </c>
      <c r="E171" s="37"/>
      <c r="F171" s="193" t="s">
        <v>319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184</v>
      </c>
      <c r="AU171" s="18" t="s">
        <v>85</v>
      </c>
    </row>
    <row r="172" spans="1:65" s="2" customFormat="1" ht="11.25">
      <c r="A172" s="35"/>
      <c r="B172" s="36"/>
      <c r="C172" s="37"/>
      <c r="D172" s="197" t="s">
        <v>186</v>
      </c>
      <c r="E172" s="37"/>
      <c r="F172" s="198" t="s">
        <v>320</v>
      </c>
      <c r="G172" s="37"/>
      <c r="H172" s="37"/>
      <c r="I172" s="194"/>
      <c r="J172" s="37"/>
      <c r="K172" s="37"/>
      <c r="L172" s="40"/>
      <c r="M172" s="195"/>
      <c r="N172" s="196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186</v>
      </c>
      <c r="AU172" s="18" t="s">
        <v>85</v>
      </c>
    </row>
    <row r="173" spans="1:65" s="13" customFormat="1" ht="11.25">
      <c r="B173" s="199"/>
      <c r="C173" s="200"/>
      <c r="D173" s="192" t="s">
        <v>188</v>
      </c>
      <c r="E173" s="201" t="s">
        <v>19</v>
      </c>
      <c r="F173" s="202" t="s">
        <v>252</v>
      </c>
      <c r="G173" s="200"/>
      <c r="H173" s="203">
        <v>1.2749999999999999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188</v>
      </c>
      <c r="AU173" s="209" t="s">
        <v>85</v>
      </c>
      <c r="AV173" s="13" t="s">
        <v>85</v>
      </c>
      <c r="AW173" s="13" t="s">
        <v>34</v>
      </c>
      <c r="AX173" s="13" t="s">
        <v>83</v>
      </c>
      <c r="AY173" s="209" t="s">
        <v>174</v>
      </c>
    </row>
    <row r="174" spans="1:65" s="2" customFormat="1" ht="16.5" customHeight="1">
      <c r="A174" s="35"/>
      <c r="B174" s="36"/>
      <c r="C174" s="179" t="s">
        <v>7</v>
      </c>
      <c r="D174" s="179" t="s">
        <v>177</v>
      </c>
      <c r="E174" s="180" t="s">
        <v>321</v>
      </c>
      <c r="F174" s="181" t="s">
        <v>322</v>
      </c>
      <c r="G174" s="182" t="s">
        <v>180</v>
      </c>
      <c r="H174" s="183">
        <v>164.5</v>
      </c>
      <c r="I174" s="184"/>
      <c r="J174" s="185">
        <f>ROUND(I174*H174,2)</f>
        <v>0</v>
      </c>
      <c r="K174" s="181" t="s">
        <v>181</v>
      </c>
      <c r="L174" s="40"/>
      <c r="M174" s="186" t="s">
        <v>19</v>
      </c>
      <c r="N174" s="187" t="s">
        <v>46</v>
      </c>
      <c r="O174" s="65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182</v>
      </c>
      <c r="AT174" s="190" t="s">
        <v>177</v>
      </c>
      <c r="AU174" s="190" t="s">
        <v>85</v>
      </c>
      <c r="AY174" s="18" t="s">
        <v>174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182</v>
      </c>
      <c r="BM174" s="190" t="s">
        <v>323</v>
      </c>
    </row>
    <row r="175" spans="1:65" s="2" customFormat="1" ht="11.25">
      <c r="A175" s="35"/>
      <c r="B175" s="36"/>
      <c r="C175" s="37"/>
      <c r="D175" s="192" t="s">
        <v>184</v>
      </c>
      <c r="E175" s="37"/>
      <c r="F175" s="193" t="s">
        <v>322</v>
      </c>
      <c r="G175" s="37"/>
      <c r="H175" s="37"/>
      <c r="I175" s="194"/>
      <c r="J175" s="37"/>
      <c r="K175" s="37"/>
      <c r="L175" s="40"/>
      <c r="M175" s="195"/>
      <c r="N175" s="196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184</v>
      </c>
      <c r="AU175" s="18" t="s">
        <v>85</v>
      </c>
    </row>
    <row r="176" spans="1:65" s="2" customFormat="1" ht="11.25">
      <c r="A176" s="35"/>
      <c r="B176" s="36"/>
      <c r="C176" s="37"/>
      <c r="D176" s="197" t="s">
        <v>186</v>
      </c>
      <c r="E176" s="37"/>
      <c r="F176" s="198" t="s">
        <v>324</v>
      </c>
      <c r="G176" s="37"/>
      <c r="H176" s="37"/>
      <c r="I176" s="194"/>
      <c r="J176" s="37"/>
      <c r="K176" s="37"/>
      <c r="L176" s="40"/>
      <c r="M176" s="195"/>
      <c r="N176" s="196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186</v>
      </c>
      <c r="AU176" s="18" t="s">
        <v>85</v>
      </c>
    </row>
    <row r="177" spans="1:65" s="13" customFormat="1" ht="11.25">
      <c r="B177" s="199"/>
      <c r="C177" s="200"/>
      <c r="D177" s="192" t="s">
        <v>188</v>
      </c>
      <c r="E177" s="201" t="s">
        <v>19</v>
      </c>
      <c r="F177" s="202" t="s">
        <v>325</v>
      </c>
      <c r="G177" s="200"/>
      <c r="H177" s="203">
        <v>164.5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188</v>
      </c>
      <c r="AU177" s="209" t="s">
        <v>85</v>
      </c>
      <c r="AV177" s="13" t="s">
        <v>85</v>
      </c>
      <c r="AW177" s="13" t="s">
        <v>34</v>
      </c>
      <c r="AX177" s="13" t="s">
        <v>83</v>
      </c>
      <c r="AY177" s="209" t="s">
        <v>174</v>
      </c>
    </row>
    <row r="178" spans="1:65" s="2" customFormat="1" ht="16.5" customHeight="1">
      <c r="A178" s="35"/>
      <c r="B178" s="36"/>
      <c r="C178" s="179" t="s">
        <v>326</v>
      </c>
      <c r="D178" s="179" t="s">
        <v>177</v>
      </c>
      <c r="E178" s="180" t="s">
        <v>327</v>
      </c>
      <c r="F178" s="181" t="s">
        <v>328</v>
      </c>
      <c r="G178" s="182" t="s">
        <v>180</v>
      </c>
      <c r="H178" s="183">
        <v>1151.5</v>
      </c>
      <c r="I178" s="184"/>
      <c r="J178" s="185">
        <f>ROUND(I178*H178,2)</f>
        <v>0</v>
      </c>
      <c r="K178" s="181" t="s">
        <v>181</v>
      </c>
      <c r="L178" s="40"/>
      <c r="M178" s="186" t="s">
        <v>19</v>
      </c>
      <c r="N178" s="187" t="s">
        <v>46</v>
      </c>
      <c r="O178" s="65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182</v>
      </c>
      <c r="AT178" s="190" t="s">
        <v>177</v>
      </c>
      <c r="AU178" s="190" t="s">
        <v>85</v>
      </c>
      <c r="AY178" s="18" t="s">
        <v>174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182</v>
      </c>
      <c r="BM178" s="190" t="s">
        <v>329</v>
      </c>
    </row>
    <row r="179" spans="1:65" s="2" customFormat="1" ht="11.25">
      <c r="A179" s="35"/>
      <c r="B179" s="36"/>
      <c r="C179" s="37"/>
      <c r="D179" s="192" t="s">
        <v>184</v>
      </c>
      <c r="E179" s="37"/>
      <c r="F179" s="193" t="s">
        <v>330</v>
      </c>
      <c r="G179" s="37"/>
      <c r="H179" s="37"/>
      <c r="I179" s="194"/>
      <c r="J179" s="37"/>
      <c r="K179" s="37"/>
      <c r="L179" s="40"/>
      <c r="M179" s="195"/>
      <c r="N179" s="196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184</v>
      </c>
      <c r="AU179" s="18" t="s">
        <v>85</v>
      </c>
    </row>
    <row r="180" spans="1:65" s="2" customFormat="1" ht="11.25">
      <c r="A180" s="35"/>
      <c r="B180" s="36"/>
      <c r="C180" s="37"/>
      <c r="D180" s="197" t="s">
        <v>186</v>
      </c>
      <c r="E180" s="37"/>
      <c r="F180" s="198" t="s">
        <v>331</v>
      </c>
      <c r="G180" s="37"/>
      <c r="H180" s="37"/>
      <c r="I180" s="194"/>
      <c r="J180" s="37"/>
      <c r="K180" s="37"/>
      <c r="L180" s="40"/>
      <c r="M180" s="195"/>
      <c r="N180" s="196"/>
      <c r="O180" s="65"/>
      <c r="P180" s="65"/>
      <c r="Q180" s="65"/>
      <c r="R180" s="65"/>
      <c r="S180" s="65"/>
      <c r="T180" s="66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186</v>
      </c>
      <c r="AU180" s="18" t="s">
        <v>85</v>
      </c>
    </row>
    <row r="181" spans="1:65" s="13" customFormat="1" ht="11.25">
      <c r="B181" s="199"/>
      <c r="C181" s="200"/>
      <c r="D181" s="192" t="s">
        <v>188</v>
      </c>
      <c r="E181" s="201" t="s">
        <v>19</v>
      </c>
      <c r="F181" s="202" t="s">
        <v>332</v>
      </c>
      <c r="G181" s="200"/>
      <c r="H181" s="203">
        <v>1151.5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188</v>
      </c>
      <c r="AU181" s="209" t="s">
        <v>85</v>
      </c>
      <c r="AV181" s="13" t="s">
        <v>85</v>
      </c>
      <c r="AW181" s="13" t="s">
        <v>34</v>
      </c>
      <c r="AX181" s="13" t="s">
        <v>83</v>
      </c>
      <c r="AY181" s="209" t="s">
        <v>174</v>
      </c>
    </row>
    <row r="182" spans="1:65" s="2" customFormat="1" ht="16.5" customHeight="1">
      <c r="A182" s="35"/>
      <c r="B182" s="36"/>
      <c r="C182" s="179" t="s">
        <v>333</v>
      </c>
      <c r="D182" s="179" t="s">
        <v>177</v>
      </c>
      <c r="E182" s="180" t="s">
        <v>334</v>
      </c>
      <c r="F182" s="181" t="s">
        <v>335</v>
      </c>
      <c r="G182" s="182" t="s">
        <v>248</v>
      </c>
      <c r="H182" s="183">
        <v>1.2749999999999999</v>
      </c>
      <c r="I182" s="184"/>
      <c r="J182" s="185">
        <f>ROUND(I182*H182,2)</f>
        <v>0</v>
      </c>
      <c r="K182" s="181" t="s">
        <v>181</v>
      </c>
      <c r="L182" s="40"/>
      <c r="M182" s="186" t="s">
        <v>19</v>
      </c>
      <c r="N182" s="187" t="s">
        <v>46</v>
      </c>
      <c r="O182" s="65"/>
      <c r="P182" s="188">
        <f>O182*H182</f>
        <v>0</v>
      </c>
      <c r="Q182" s="188">
        <v>0</v>
      </c>
      <c r="R182" s="188">
        <f>Q182*H182</f>
        <v>0</v>
      </c>
      <c r="S182" s="188">
        <v>2.9000000000000001E-2</v>
      </c>
      <c r="T182" s="189">
        <f>S182*H182</f>
        <v>3.6975000000000001E-2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182</v>
      </c>
      <c r="AT182" s="190" t="s">
        <v>177</v>
      </c>
      <c r="AU182" s="190" t="s">
        <v>85</v>
      </c>
      <c r="AY182" s="18" t="s">
        <v>174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182</v>
      </c>
      <c r="BM182" s="190" t="s">
        <v>336</v>
      </c>
    </row>
    <row r="183" spans="1:65" s="2" customFormat="1" ht="11.25">
      <c r="A183" s="35"/>
      <c r="B183" s="36"/>
      <c r="C183" s="37"/>
      <c r="D183" s="192" t="s">
        <v>184</v>
      </c>
      <c r="E183" s="37"/>
      <c r="F183" s="193" t="s">
        <v>337</v>
      </c>
      <c r="G183" s="37"/>
      <c r="H183" s="37"/>
      <c r="I183" s="194"/>
      <c r="J183" s="37"/>
      <c r="K183" s="37"/>
      <c r="L183" s="40"/>
      <c r="M183" s="195"/>
      <c r="N183" s="196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184</v>
      </c>
      <c r="AU183" s="18" t="s">
        <v>85</v>
      </c>
    </row>
    <row r="184" spans="1:65" s="2" customFormat="1" ht="11.25">
      <c r="A184" s="35"/>
      <c r="B184" s="36"/>
      <c r="C184" s="37"/>
      <c r="D184" s="197" t="s">
        <v>186</v>
      </c>
      <c r="E184" s="37"/>
      <c r="F184" s="198" t="s">
        <v>338</v>
      </c>
      <c r="G184" s="37"/>
      <c r="H184" s="37"/>
      <c r="I184" s="194"/>
      <c r="J184" s="37"/>
      <c r="K184" s="37"/>
      <c r="L184" s="40"/>
      <c r="M184" s="195"/>
      <c r="N184" s="196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186</v>
      </c>
      <c r="AU184" s="18" t="s">
        <v>85</v>
      </c>
    </row>
    <row r="185" spans="1:65" s="2" customFormat="1" ht="16.5" customHeight="1">
      <c r="A185" s="35"/>
      <c r="B185" s="36"/>
      <c r="C185" s="179" t="s">
        <v>339</v>
      </c>
      <c r="D185" s="179" t="s">
        <v>177</v>
      </c>
      <c r="E185" s="180" t="s">
        <v>340</v>
      </c>
      <c r="F185" s="181" t="s">
        <v>341</v>
      </c>
      <c r="G185" s="182" t="s">
        <v>180</v>
      </c>
      <c r="H185" s="183">
        <v>12.4</v>
      </c>
      <c r="I185" s="184"/>
      <c r="J185" s="185">
        <f>ROUND(I185*H185,2)</f>
        <v>0</v>
      </c>
      <c r="K185" s="181" t="s">
        <v>181</v>
      </c>
      <c r="L185" s="40"/>
      <c r="M185" s="186" t="s">
        <v>19</v>
      </c>
      <c r="N185" s="187" t="s">
        <v>46</v>
      </c>
      <c r="O185" s="65"/>
      <c r="P185" s="188">
        <f>O185*H185</f>
        <v>0</v>
      </c>
      <c r="Q185" s="188">
        <v>0</v>
      </c>
      <c r="R185" s="188">
        <f>Q185*H185</f>
        <v>0</v>
      </c>
      <c r="S185" s="188">
        <v>3.5000000000000003E-2</v>
      </c>
      <c r="T185" s="189">
        <f>S185*H185</f>
        <v>0.43400000000000005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182</v>
      </c>
      <c r="AT185" s="190" t="s">
        <v>177</v>
      </c>
      <c r="AU185" s="190" t="s">
        <v>85</v>
      </c>
      <c r="AY185" s="18" t="s">
        <v>174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182</v>
      </c>
      <c r="BM185" s="190" t="s">
        <v>342</v>
      </c>
    </row>
    <row r="186" spans="1:65" s="2" customFormat="1" ht="19.5">
      <c r="A186" s="35"/>
      <c r="B186" s="36"/>
      <c r="C186" s="37"/>
      <c r="D186" s="192" t="s">
        <v>184</v>
      </c>
      <c r="E186" s="37"/>
      <c r="F186" s="193" t="s">
        <v>343</v>
      </c>
      <c r="G186" s="37"/>
      <c r="H186" s="37"/>
      <c r="I186" s="194"/>
      <c r="J186" s="37"/>
      <c r="K186" s="37"/>
      <c r="L186" s="40"/>
      <c r="M186" s="195"/>
      <c r="N186" s="19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184</v>
      </c>
      <c r="AU186" s="18" t="s">
        <v>85</v>
      </c>
    </row>
    <row r="187" spans="1:65" s="2" customFormat="1" ht="11.25">
      <c r="A187" s="35"/>
      <c r="B187" s="36"/>
      <c r="C187" s="37"/>
      <c r="D187" s="197" t="s">
        <v>186</v>
      </c>
      <c r="E187" s="37"/>
      <c r="F187" s="198" t="s">
        <v>344</v>
      </c>
      <c r="G187" s="37"/>
      <c r="H187" s="37"/>
      <c r="I187" s="194"/>
      <c r="J187" s="37"/>
      <c r="K187" s="37"/>
      <c r="L187" s="40"/>
      <c r="M187" s="195"/>
      <c r="N187" s="196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186</v>
      </c>
      <c r="AU187" s="18" t="s">
        <v>85</v>
      </c>
    </row>
    <row r="188" spans="1:65" s="13" customFormat="1" ht="11.25">
      <c r="B188" s="199"/>
      <c r="C188" s="200"/>
      <c r="D188" s="192" t="s">
        <v>188</v>
      </c>
      <c r="E188" s="201" t="s">
        <v>19</v>
      </c>
      <c r="F188" s="202" t="s">
        <v>345</v>
      </c>
      <c r="G188" s="200"/>
      <c r="H188" s="203">
        <v>12.4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188</v>
      </c>
      <c r="AU188" s="209" t="s">
        <v>85</v>
      </c>
      <c r="AV188" s="13" t="s">
        <v>85</v>
      </c>
      <c r="AW188" s="13" t="s">
        <v>34</v>
      </c>
      <c r="AX188" s="13" t="s">
        <v>83</v>
      </c>
      <c r="AY188" s="209" t="s">
        <v>174</v>
      </c>
    </row>
    <row r="189" spans="1:65" s="2" customFormat="1" ht="16.5" customHeight="1">
      <c r="A189" s="35"/>
      <c r="B189" s="36"/>
      <c r="C189" s="179" t="s">
        <v>346</v>
      </c>
      <c r="D189" s="179" t="s">
        <v>177</v>
      </c>
      <c r="E189" s="180" t="s">
        <v>347</v>
      </c>
      <c r="F189" s="181" t="s">
        <v>348</v>
      </c>
      <c r="G189" s="182" t="s">
        <v>230</v>
      </c>
      <c r="H189" s="183">
        <v>7</v>
      </c>
      <c r="I189" s="184"/>
      <c r="J189" s="185">
        <f>ROUND(I189*H189,2)</f>
        <v>0</v>
      </c>
      <c r="K189" s="181" t="s">
        <v>181</v>
      </c>
      <c r="L189" s="40"/>
      <c r="M189" s="186" t="s">
        <v>19</v>
      </c>
      <c r="N189" s="187" t="s">
        <v>46</v>
      </c>
      <c r="O189" s="65"/>
      <c r="P189" s="188">
        <f>O189*H189</f>
        <v>0</v>
      </c>
      <c r="Q189" s="188">
        <v>0</v>
      </c>
      <c r="R189" s="188">
        <f>Q189*H189</f>
        <v>0</v>
      </c>
      <c r="S189" s="188">
        <v>8.9999999999999993E-3</v>
      </c>
      <c r="T189" s="189">
        <f>S189*H189</f>
        <v>6.3E-2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0" t="s">
        <v>182</v>
      </c>
      <c r="AT189" s="190" t="s">
        <v>177</v>
      </c>
      <c r="AU189" s="190" t="s">
        <v>85</v>
      </c>
      <c r="AY189" s="18" t="s">
        <v>174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182</v>
      </c>
      <c r="BM189" s="190" t="s">
        <v>349</v>
      </c>
    </row>
    <row r="190" spans="1:65" s="2" customFormat="1" ht="11.25">
      <c r="A190" s="35"/>
      <c r="B190" s="36"/>
      <c r="C190" s="37"/>
      <c r="D190" s="192" t="s">
        <v>184</v>
      </c>
      <c r="E190" s="37"/>
      <c r="F190" s="193" t="s">
        <v>350</v>
      </c>
      <c r="G190" s="37"/>
      <c r="H190" s="37"/>
      <c r="I190" s="194"/>
      <c r="J190" s="37"/>
      <c r="K190" s="37"/>
      <c r="L190" s="40"/>
      <c r="M190" s="195"/>
      <c r="N190" s="196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184</v>
      </c>
      <c r="AU190" s="18" t="s">
        <v>85</v>
      </c>
    </row>
    <row r="191" spans="1:65" s="2" customFormat="1" ht="11.25">
      <c r="A191" s="35"/>
      <c r="B191" s="36"/>
      <c r="C191" s="37"/>
      <c r="D191" s="197" t="s">
        <v>186</v>
      </c>
      <c r="E191" s="37"/>
      <c r="F191" s="198" t="s">
        <v>351</v>
      </c>
      <c r="G191" s="37"/>
      <c r="H191" s="37"/>
      <c r="I191" s="194"/>
      <c r="J191" s="37"/>
      <c r="K191" s="37"/>
      <c r="L191" s="40"/>
      <c r="M191" s="195"/>
      <c r="N191" s="196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186</v>
      </c>
      <c r="AU191" s="18" t="s">
        <v>85</v>
      </c>
    </row>
    <row r="192" spans="1:65" s="13" customFormat="1" ht="11.25">
      <c r="B192" s="199"/>
      <c r="C192" s="200"/>
      <c r="D192" s="192" t="s">
        <v>188</v>
      </c>
      <c r="E192" s="201" t="s">
        <v>19</v>
      </c>
      <c r="F192" s="202" t="s">
        <v>227</v>
      </c>
      <c r="G192" s="200"/>
      <c r="H192" s="203">
        <v>7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188</v>
      </c>
      <c r="AU192" s="209" t="s">
        <v>85</v>
      </c>
      <c r="AV192" s="13" t="s">
        <v>85</v>
      </c>
      <c r="AW192" s="13" t="s">
        <v>34</v>
      </c>
      <c r="AX192" s="13" t="s">
        <v>83</v>
      </c>
      <c r="AY192" s="209" t="s">
        <v>174</v>
      </c>
    </row>
    <row r="193" spans="1:65" s="2" customFormat="1" ht="16.5" customHeight="1">
      <c r="A193" s="35"/>
      <c r="B193" s="36"/>
      <c r="C193" s="179" t="s">
        <v>352</v>
      </c>
      <c r="D193" s="179" t="s">
        <v>177</v>
      </c>
      <c r="E193" s="180" t="s">
        <v>353</v>
      </c>
      <c r="F193" s="181" t="s">
        <v>354</v>
      </c>
      <c r="G193" s="182" t="s">
        <v>180</v>
      </c>
      <c r="H193" s="183">
        <v>170.3</v>
      </c>
      <c r="I193" s="184"/>
      <c r="J193" s="185">
        <f>ROUND(I193*H193,2)</f>
        <v>0</v>
      </c>
      <c r="K193" s="181" t="s">
        <v>181</v>
      </c>
      <c r="L193" s="40"/>
      <c r="M193" s="186" t="s">
        <v>19</v>
      </c>
      <c r="N193" s="187" t="s">
        <v>46</v>
      </c>
      <c r="O193" s="65"/>
      <c r="P193" s="188">
        <f>O193*H193</f>
        <v>0</v>
      </c>
      <c r="Q193" s="188">
        <v>0</v>
      </c>
      <c r="R193" s="188">
        <f>Q193*H193</f>
        <v>0</v>
      </c>
      <c r="S193" s="188">
        <v>6.0999999999999999E-2</v>
      </c>
      <c r="T193" s="189">
        <f>S193*H193</f>
        <v>10.388300000000001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0" t="s">
        <v>182</v>
      </c>
      <c r="AT193" s="190" t="s">
        <v>177</v>
      </c>
      <c r="AU193" s="190" t="s">
        <v>85</v>
      </c>
      <c r="AY193" s="18" t="s">
        <v>174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83</v>
      </c>
      <c r="BK193" s="191">
        <f>ROUND(I193*H193,2)</f>
        <v>0</v>
      </c>
      <c r="BL193" s="18" t="s">
        <v>182</v>
      </c>
      <c r="BM193" s="190" t="s">
        <v>355</v>
      </c>
    </row>
    <row r="194" spans="1:65" s="2" customFormat="1" ht="11.25">
      <c r="A194" s="35"/>
      <c r="B194" s="36"/>
      <c r="C194" s="37"/>
      <c r="D194" s="192" t="s">
        <v>184</v>
      </c>
      <c r="E194" s="37"/>
      <c r="F194" s="193" t="s">
        <v>356</v>
      </c>
      <c r="G194" s="37"/>
      <c r="H194" s="37"/>
      <c r="I194" s="194"/>
      <c r="J194" s="37"/>
      <c r="K194" s="37"/>
      <c r="L194" s="40"/>
      <c r="M194" s="195"/>
      <c r="N194" s="196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184</v>
      </c>
      <c r="AU194" s="18" t="s">
        <v>85</v>
      </c>
    </row>
    <row r="195" spans="1:65" s="2" customFormat="1" ht="11.25">
      <c r="A195" s="35"/>
      <c r="B195" s="36"/>
      <c r="C195" s="37"/>
      <c r="D195" s="197" t="s">
        <v>186</v>
      </c>
      <c r="E195" s="37"/>
      <c r="F195" s="198" t="s">
        <v>357</v>
      </c>
      <c r="G195" s="37"/>
      <c r="H195" s="37"/>
      <c r="I195" s="194"/>
      <c r="J195" s="37"/>
      <c r="K195" s="37"/>
      <c r="L195" s="40"/>
      <c r="M195" s="195"/>
      <c r="N195" s="196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186</v>
      </c>
      <c r="AU195" s="18" t="s">
        <v>85</v>
      </c>
    </row>
    <row r="196" spans="1:65" s="13" customFormat="1" ht="11.25">
      <c r="B196" s="199"/>
      <c r="C196" s="200"/>
      <c r="D196" s="192" t="s">
        <v>188</v>
      </c>
      <c r="E196" s="201" t="s">
        <v>19</v>
      </c>
      <c r="F196" s="202" t="s">
        <v>358</v>
      </c>
      <c r="G196" s="200"/>
      <c r="H196" s="203">
        <v>170.3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188</v>
      </c>
      <c r="AU196" s="209" t="s">
        <v>85</v>
      </c>
      <c r="AV196" s="13" t="s">
        <v>85</v>
      </c>
      <c r="AW196" s="13" t="s">
        <v>34</v>
      </c>
      <c r="AX196" s="13" t="s">
        <v>83</v>
      </c>
      <c r="AY196" s="209" t="s">
        <v>174</v>
      </c>
    </row>
    <row r="197" spans="1:65" s="12" customFormat="1" ht="22.9" customHeight="1">
      <c r="B197" s="163"/>
      <c r="C197" s="164"/>
      <c r="D197" s="165" t="s">
        <v>74</v>
      </c>
      <c r="E197" s="177" t="s">
        <v>359</v>
      </c>
      <c r="F197" s="177" t="s">
        <v>360</v>
      </c>
      <c r="G197" s="164"/>
      <c r="H197" s="164"/>
      <c r="I197" s="167"/>
      <c r="J197" s="178">
        <f>BK197</f>
        <v>0</v>
      </c>
      <c r="K197" s="164"/>
      <c r="L197" s="169"/>
      <c r="M197" s="170"/>
      <c r="N197" s="171"/>
      <c r="O197" s="171"/>
      <c r="P197" s="172">
        <f>SUM(P198:P216)</f>
        <v>0</v>
      </c>
      <c r="Q197" s="171"/>
      <c r="R197" s="172">
        <f>SUM(R198:R216)</f>
        <v>0</v>
      </c>
      <c r="S197" s="171"/>
      <c r="T197" s="173">
        <f>SUM(T198:T216)</f>
        <v>0</v>
      </c>
      <c r="AR197" s="174" t="s">
        <v>83</v>
      </c>
      <c r="AT197" s="175" t="s">
        <v>74</v>
      </c>
      <c r="AU197" s="175" t="s">
        <v>83</v>
      </c>
      <c r="AY197" s="174" t="s">
        <v>174</v>
      </c>
      <c r="BK197" s="176">
        <f>SUM(BK198:BK216)</f>
        <v>0</v>
      </c>
    </row>
    <row r="198" spans="1:65" s="2" customFormat="1" ht="21.75" customHeight="1">
      <c r="A198" s="35"/>
      <c r="B198" s="36"/>
      <c r="C198" s="179" t="s">
        <v>361</v>
      </c>
      <c r="D198" s="179" t="s">
        <v>177</v>
      </c>
      <c r="E198" s="180" t="s">
        <v>362</v>
      </c>
      <c r="F198" s="181" t="s">
        <v>363</v>
      </c>
      <c r="G198" s="182" t="s">
        <v>193</v>
      </c>
      <c r="H198" s="183">
        <v>45</v>
      </c>
      <c r="I198" s="184"/>
      <c r="J198" s="185">
        <f>ROUND(I198*H198,2)</f>
        <v>0</v>
      </c>
      <c r="K198" s="181" t="s">
        <v>181</v>
      </c>
      <c r="L198" s="40"/>
      <c r="M198" s="186" t="s">
        <v>19</v>
      </c>
      <c r="N198" s="187" t="s">
        <v>46</v>
      </c>
      <c r="O198" s="65"/>
      <c r="P198" s="188">
        <f>O198*H198</f>
        <v>0</v>
      </c>
      <c r="Q198" s="188">
        <v>0</v>
      </c>
      <c r="R198" s="188">
        <f>Q198*H198</f>
        <v>0</v>
      </c>
      <c r="S198" s="188">
        <v>0</v>
      </c>
      <c r="T198" s="18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182</v>
      </c>
      <c r="AT198" s="190" t="s">
        <v>177</v>
      </c>
      <c r="AU198" s="190" t="s">
        <v>85</v>
      </c>
      <c r="AY198" s="18" t="s">
        <v>174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83</v>
      </c>
      <c r="BK198" s="191">
        <f>ROUND(I198*H198,2)</f>
        <v>0</v>
      </c>
      <c r="BL198" s="18" t="s">
        <v>182</v>
      </c>
      <c r="BM198" s="190" t="s">
        <v>364</v>
      </c>
    </row>
    <row r="199" spans="1:65" s="2" customFormat="1" ht="11.25">
      <c r="A199" s="35"/>
      <c r="B199" s="36"/>
      <c r="C199" s="37"/>
      <c r="D199" s="192" t="s">
        <v>184</v>
      </c>
      <c r="E199" s="37"/>
      <c r="F199" s="193" t="s">
        <v>365</v>
      </c>
      <c r="G199" s="37"/>
      <c r="H199" s="37"/>
      <c r="I199" s="194"/>
      <c r="J199" s="37"/>
      <c r="K199" s="37"/>
      <c r="L199" s="40"/>
      <c r="M199" s="195"/>
      <c r="N199" s="196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184</v>
      </c>
      <c r="AU199" s="18" t="s">
        <v>85</v>
      </c>
    </row>
    <row r="200" spans="1:65" s="2" customFormat="1" ht="11.25">
      <c r="A200" s="35"/>
      <c r="B200" s="36"/>
      <c r="C200" s="37"/>
      <c r="D200" s="197" t="s">
        <v>186</v>
      </c>
      <c r="E200" s="37"/>
      <c r="F200" s="198" t="s">
        <v>366</v>
      </c>
      <c r="G200" s="37"/>
      <c r="H200" s="37"/>
      <c r="I200" s="194"/>
      <c r="J200" s="37"/>
      <c r="K200" s="37"/>
      <c r="L200" s="40"/>
      <c r="M200" s="195"/>
      <c r="N200" s="196"/>
      <c r="O200" s="65"/>
      <c r="P200" s="65"/>
      <c r="Q200" s="65"/>
      <c r="R200" s="65"/>
      <c r="S200" s="65"/>
      <c r="T200" s="66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186</v>
      </c>
      <c r="AU200" s="18" t="s">
        <v>85</v>
      </c>
    </row>
    <row r="201" spans="1:65" s="2" customFormat="1" ht="16.5" customHeight="1">
      <c r="A201" s="35"/>
      <c r="B201" s="36"/>
      <c r="C201" s="179" t="s">
        <v>367</v>
      </c>
      <c r="D201" s="179" t="s">
        <v>177</v>
      </c>
      <c r="E201" s="180" t="s">
        <v>368</v>
      </c>
      <c r="F201" s="181" t="s">
        <v>369</v>
      </c>
      <c r="G201" s="182" t="s">
        <v>193</v>
      </c>
      <c r="H201" s="183">
        <v>900</v>
      </c>
      <c r="I201" s="184"/>
      <c r="J201" s="185">
        <f>ROUND(I201*H201,2)</f>
        <v>0</v>
      </c>
      <c r="K201" s="181" t="s">
        <v>181</v>
      </c>
      <c r="L201" s="40"/>
      <c r="M201" s="186" t="s">
        <v>19</v>
      </c>
      <c r="N201" s="187" t="s">
        <v>46</v>
      </c>
      <c r="O201" s="65"/>
      <c r="P201" s="188">
        <f>O201*H201</f>
        <v>0</v>
      </c>
      <c r="Q201" s="188">
        <v>0</v>
      </c>
      <c r="R201" s="188">
        <f>Q201*H201</f>
        <v>0</v>
      </c>
      <c r="S201" s="188">
        <v>0</v>
      </c>
      <c r="T201" s="18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0" t="s">
        <v>182</v>
      </c>
      <c r="AT201" s="190" t="s">
        <v>177</v>
      </c>
      <c r="AU201" s="190" t="s">
        <v>85</v>
      </c>
      <c r="AY201" s="18" t="s">
        <v>174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83</v>
      </c>
      <c r="BK201" s="191">
        <f>ROUND(I201*H201,2)</f>
        <v>0</v>
      </c>
      <c r="BL201" s="18" t="s">
        <v>182</v>
      </c>
      <c r="BM201" s="190" t="s">
        <v>370</v>
      </c>
    </row>
    <row r="202" spans="1:65" s="2" customFormat="1" ht="19.5">
      <c r="A202" s="35"/>
      <c r="B202" s="36"/>
      <c r="C202" s="37"/>
      <c r="D202" s="192" t="s">
        <v>184</v>
      </c>
      <c r="E202" s="37"/>
      <c r="F202" s="193" t="s">
        <v>371</v>
      </c>
      <c r="G202" s="37"/>
      <c r="H202" s="37"/>
      <c r="I202" s="194"/>
      <c r="J202" s="37"/>
      <c r="K202" s="37"/>
      <c r="L202" s="40"/>
      <c r="M202" s="195"/>
      <c r="N202" s="196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184</v>
      </c>
      <c r="AU202" s="18" t="s">
        <v>85</v>
      </c>
    </row>
    <row r="203" spans="1:65" s="2" customFormat="1" ht="11.25">
      <c r="A203" s="35"/>
      <c r="B203" s="36"/>
      <c r="C203" s="37"/>
      <c r="D203" s="197" t="s">
        <v>186</v>
      </c>
      <c r="E203" s="37"/>
      <c r="F203" s="198" t="s">
        <v>372</v>
      </c>
      <c r="G203" s="37"/>
      <c r="H203" s="37"/>
      <c r="I203" s="194"/>
      <c r="J203" s="37"/>
      <c r="K203" s="37"/>
      <c r="L203" s="40"/>
      <c r="M203" s="195"/>
      <c r="N203" s="196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186</v>
      </c>
      <c r="AU203" s="18" t="s">
        <v>85</v>
      </c>
    </row>
    <row r="204" spans="1:65" s="13" customFormat="1" ht="11.25">
      <c r="B204" s="199"/>
      <c r="C204" s="200"/>
      <c r="D204" s="192" t="s">
        <v>188</v>
      </c>
      <c r="E204" s="201" t="s">
        <v>19</v>
      </c>
      <c r="F204" s="202" t="s">
        <v>373</v>
      </c>
      <c r="G204" s="200"/>
      <c r="H204" s="203">
        <v>900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188</v>
      </c>
      <c r="AU204" s="209" t="s">
        <v>85</v>
      </c>
      <c r="AV204" s="13" t="s">
        <v>85</v>
      </c>
      <c r="AW204" s="13" t="s">
        <v>34</v>
      </c>
      <c r="AX204" s="13" t="s">
        <v>83</v>
      </c>
      <c r="AY204" s="209" t="s">
        <v>174</v>
      </c>
    </row>
    <row r="205" spans="1:65" s="2" customFormat="1" ht="16.5" customHeight="1">
      <c r="A205" s="35"/>
      <c r="B205" s="36"/>
      <c r="C205" s="179" t="s">
        <v>374</v>
      </c>
      <c r="D205" s="179" t="s">
        <v>177</v>
      </c>
      <c r="E205" s="180" t="s">
        <v>375</v>
      </c>
      <c r="F205" s="181" t="s">
        <v>376</v>
      </c>
      <c r="G205" s="182" t="s">
        <v>193</v>
      </c>
      <c r="H205" s="183">
        <v>45</v>
      </c>
      <c r="I205" s="184"/>
      <c r="J205" s="185">
        <f>ROUND(I205*H205,2)</f>
        <v>0</v>
      </c>
      <c r="K205" s="181" t="s">
        <v>181</v>
      </c>
      <c r="L205" s="40"/>
      <c r="M205" s="186" t="s">
        <v>19</v>
      </c>
      <c r="N205" s="187" t="s">
        <v>46</v>
      </c>
      <c r="O205" s="65"/>
      <c r="P205" s="188">
        <f>O205*H205</f>
        <v>0</v>
      </c>
      <c r="Q205" s="188">
        <v>0</v>
      </c>
      <c r="R205" s="188">
        <f>Q205*H205</f>
        <v>0</v>
      </c>
      <c r="S205" s="188">
        <v>0</v>
      </c>
      <c r="T205" s="18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0" t="s">
        <v>182</v>
      </c>
      <c r="AT205" s="190" t="s">
        <v>177</v>
      </c>
      <c r="AU205" s="190" t="s">
        <v>85</v>
      </c>
      <c r="AY205" s="18" t="s">
        <v>174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18" t="s">
        <v>83</v>
      </c>
      <c r="BK205" s="191">
        <f>ROUND(I205*H205,2)</f>
        <v>0</v>
      </c>
      <c r="BL205" s="18" t="s">
        <v>182</v>
      </c>
      <c r="BM205" s="190" t="s">
        <v>377</v>
      </c>
    </row>
    <row r="206" spans="1:65" s="2" customFormat="1" ht="11.25">
      <c r="A206" s="35"/>
      <c r="B206" s="36"/>
      <c r="C206" s="37"/>
      <c r="D206" s="192" t="s">
        <v>184</v>
      </c>
      <c r="E206" s="37"/>
      <c r="F206" s="193" t="s">
        <v>378</v>
      </c>
      <c r="G206" s="37"/>
      <c r="H206" s="37"/>
      <c r="I206" s="194"/>
      <c r="J206" s="37"/>
      <c r="K206" s="37"/>
      <c r="L206" s="40"/>
      <c r="M206" s="195"/>
      <c r="N206" s="196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184</v>
      </c>
      <c r="AU206" s="18" t="s">
        <v>85</v>
      </c>
    </row>
    <row r="207" spans="1:65" s="2" customFormat="1" ht="11.25">
      <c r="A207" s="35"/>
      <c r="B207" s="36"/>
      <c r="C207" s="37"/>
      <c r="D207" s="197" t="s">
        <v>186</v>
      </c>
      <c r="E207" s="37"/>
      <c r="F207" s="198" t="s">
        <v>379</v>
      </c>
      <c r="G207" s="37"/>
      <c r="H207" s="37"/>
      <c r="I207" s="194"/>
      <c r="J207" s="37"/>
      <c r="K207" s="37"/>
      <c r="L207" s="40"/>
      <c r="M207" s="195"/>
      <c r="N207" s="196"/>
      <c r="O207" s="65"/>
      <c r="P207" s="65"/>
      <c r="Q207" s="65"/>
      <c r="R207" s="65"/>
      <c r="S207" s="65"/>
      <c r="T207" s="66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186</v>
      </c>
      <c r="AU207" s="18" t="s">
        <v>85</v>
      </c>
    </row>
    <row r="208" spans="1:65" s="2" customFormat="1" ht="24.2" customHeight="1">
      <c r="A208" s="35"/>
      <c r="B208" s="36"/>
      <c r="C208" s="179" t="s">
        <v>380</v>
      </c>
      <c r="D208" s="179" t="s">
        <v>177</v>
      </c>
      <c r="E208" s="180" t="s">
        <v>381</v>
      </c>
      <c r="F208" s="181" t="s">
        <v>382</v>
      </c>
      <c r="G208" s="182" t="s">
        <v>193</v>
      </c>
      <c r="H208" s="183">
        <v>5</v>
      </c>
      <c r="I208" s="184"/>
      <c r="J208" s="185">
        <f>ROUND(I208*H208,2)</f>
        <v>0</v>
      </c>
      <c r="K208" s="181" t="s">
        <v>181</v>
      </c>
      <c r="L208" s="40"/>
      <c r="M208" s="186" t="s">
        <v>19</v>
      </c>
      <c r="N208" s="187" t="s">
        <v>46</v>
      </c>
      <c r="O208" s="65"/>
      <c r="P208" s="188">
        <f>O208*H208</f>
        <v>0</v>
      </c>
      <c r="Q208" s="188">
        <v>0</v>
      </c>
      <c r="R208" s="188">
        <f>Q208*H208</f>
        <v>0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182</v>
      </c>
      <c r="AT208" s="190" t="s">
        <v>177</v>
      </c>
      <c r="AU208" s="190" t="s">
        <v>85</v>
      </c>
      <c r="AY208" s="18" t="s">
        <v>174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83</v>
      </c>
      <c r="BK208" s="191">
        <f>ROUND(I208*H208,2)</f>
        <v>0</v>
      </c>
      <c r="BL208" s="18" t="s">
        <v>182</v>
      </c>
      <c r="BM208" s="190" t="s">
        <v>383</v>
      </c>
    </row>
    <row r="209" spans="1:65" s="2" customFormat="1" ht="19.5">
      <c r="A209" s="35"/>
      <c r="B209" s="36"/>
      <c r="C209" s="37"/>
      <c r="D209" s="192" t="s">
        <v>184</v>
      </c>
      <c r="E209" s="37"/>
      <c r="F209" s="193" t="s">
        <v>384</v>
      </c>
      <c r="G209" s="37"/>
      <c r="H209" s="37"/>
      <c r="I209" s="194"/>
      <c r="J209" s="37"/>
      <c r="K209" s="37"/>
      <c r="L209" s="40"/>
      <c r="M209" s="195"/>
      <c r="N209" s="196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184</v>
      </c>
      <c r="AU209" s="18" t="s">
        <v>85</v>
      </c>
    </row>
    <row r="210" spans="1:65" s="2" customFormat="1" ht="11.25">
      <c r="A210" s="35"/>
      <c r="B210" s="36"/>
      <c r="C210" s="37"/>
      <c r="D210" s="197" t="s">
        <v>186</v>
      </c>
      <c r="E210" s="37"/>
      <c r="F210" s="198" t="s">
        <v>385</v>
      </c>
      <c r="G210" s="37"/>
      <c r="H210" s="37"/>
      <c r="I210" s="194"/>
      <c r="J210" s="37"/>
      <c r="K210" s="37"/>
      <c r="L210" s="40"/>
      <c r="M210" s="195"/>
      <c r="N210" s="196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186</v>
      </c>
      <c r="AU210" s="18" t="s">
        <v>85</v>
      </c>
    </row>
    <row r="211" spans="1:65" s="2" customFormat="1" ht="24.2" customHeight="1">
      <c r="A211" s="35"/>
      <c r="B211" s="36"/>
      <c r="C211" s="179" t="s">
        <v>386</v>
      </c>
      <c r="D211" s="179" t="s">
        <v>177</v>
      </c>
      <c r="E211" s="180" t="s">
        <v>387</v>
      </c>
      <c r="F211" s="181" t="s">
        <v>388</v>
      </c>
      <c r="G211" s="182" t="s">
        <v>193</v>
      </c>
      <c r="H211" s="183">
        <v>4</v>
      </c>
      <c r="I211" s="184"/>
      <c r="J211" s="185">
        <f>ROUND(I211*H211,2)</f>
        <v>0</v>
      </c>
      <c r="K211" s="181" t="s">
        <v>181</v>
      </c>
      <c r="L211" s="40"/>
      <c r="M211" s="186" t="s">
        <v>19</v>
      </c>
      <c r="N211" s="187" t="s">
        <v>46</v>
      </c>
      <c r="O211" s="65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0" t="s">
        <v>182</v>
      </c>
      <c r="AT211" s="190" t="s">
        <v>177</v>
      </c>
      <c r="AU211" s="190" t="s">
        <v>85</v>
      </c>
      <c r="AY211" s="18" t="s">
        <v>174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83</v>
      </c>
      <c r="BK211" s="191">
        <f>ROUND(I211*H211,2)</f>
        <v>0</v>
      </c>
      <c r="BL211" s="18" t="s">
        <v>182</v>
      </c>
      <c r="BM211" s="190" t="s">
        <v>389</v>
      </c>
    </row>
    <row r="212" spans="1:65" s="2" customFormat="1" ht="19.5">
      <c r="A212" s="35"/>
      <c r="B212" s="36"/>
      <c r="C212" s="37"/>
      <c r="D212" s="192" t="s">
        <v>184</v>
      </c>
      <c r="E212" s="37"/>
      <c r="F212" s="193" t="s">
        <v>390</v>
      </c>
      <c r="G212" s="37"/>
      <c r="H212" s="37"/>
      <c r="I212" s="194"/>
      <c r="J212" s="37"/>
      <c r="K212" s="37"/>
      <c r="L212" s="40"/>
      <c r="M212" s="195"/>
      <c r="N212" s="196"/>
      <c r="O212" s="65"/>
      <c r="P212" s="65"/>
      <c r="Q212" s="65"/>
      <c r="R212" s="65"/>
      <c r="S212" s="65"/>
      <c r="T212" s="66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184</v>
      </c>
      <c r="AU212" s="18" t="s">
        <v>85</v>
      </c>
    </row>
    <row r="213" spans="1:65" s="2" customFormat="1" ht="11.25">
      <c r="A213" s="35"/>
      <c r="B213" s="36"/>
      <c r="C213" s="37"/>
      <c r="D213" s="197" t="s">
        <v>186</v>
      </c>
      <c r="E213" s="37"/>
      <c r="F213" s="198" t="s">
        <v>391</v>
      </c>
      <c r="G213" s="37"/>
      <c r="H213" s="37"/>
      <c r="I213" s="194"/>
      <c r="J213" s="37"/>
      <c r="K213" s="37"/>
      <c r="L213" s="40"/>
      <c r="M213" s="195"/>
      <c r="N213" s="196"/>
      <c r="O213" s="65"/>
      <c r="P213" s="65"/>
      <c r="Q213" s="65"/>
      <c r="R213" s="65"/>
      <c r="S213" s="65"/>
      <c r="T213" s="66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186</v>
      </c>
      <c r="AU213" s="18" t="s">
        <v>85</v>
      </c>
    </row>
    <row r="214" spans="1:65" s="2" customFormat="1" ht="24.2" customHeight="1">
      <c r="A214" s="35"/>
      <c r="B214" s="36"/>
      <c r="C214" s="179" t="s">
        <v>289</v>
      </c>
      <c r="D214" s="179" t="s">
        <v>177</v>
      </c>
      <c r="E214" s="180" t="s">
        <v>392</v>
      </c>
      <c r="F214" s="181" t="s">
        <v>393</v>
      </c>
      <c r="G214" s="182" t="s">
        <v>193</v>
      </c>
      <c r="H214" s="183">
        <v>36</v>
      </c>
      <c r="I214" s="184"/>
      <c r="J214" s="185">
        <f>ROUND(I214*H214,2)</f>
        <v>0</v>
      </c>
      <c r="K214" s="181" t="s">
        <v>181</v>
      </c>
      <c r="L214" s="40"/>
      <c r="M214" s="186" t="s">
        <v>19</v>
      </c>
      <c r="N214" s="187" t="s">
        <v>46</v>
      </c>
      <c r="O214" s="65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182</v>
      </c>
      <c r="AT214" s="190" t="s">
        <v>177</v>
      </c>
      <c r="AU214" s="190" t="s">
        <v>85</v>
      </c>
      <c r="AY214" s="18" t="s">
        <v>174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83</v>
      </c>
      <c r="BK214" s="191">
        <f>ROUND(I214*H214,2)</f>
        <v>0</v>
      </c>
      <c r="BL214" s="18" t="s">
        <v>182</v>
      </c>
      <c r="BM214" s="190" t="s">
        <v>394</v>
      </c>
    </row>
    <row r="215" spans="1:65" s="2" customFormat="1" ht="19.5">
      <c r="A215" s="35"/>
      <c r="B215" s="36"/>
      <c r="C215" s="37"/>
      <c r="D215" s="192" t="s">
        <v>184</v>
      </c>
      <c r="E215" s="37"/>
      <c r="F215" s="193" t="s">
        <v>395</v>
      </c>
      <c r="G215" s="37"/>
      <c r="H215" s="37"/>
      <c r="I215" s="194"/>
      <c r="J215" s="37"/>
      <c r="K215" s="37"/>
      <c r="L215" s="40"/>
      <c r="M215" s="195"/>
      <c r="N215" s="196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184</v>
      </c>
      <c r="AU215" s="18" t="s">
        <v>85</v>
      </c>
    </row>
    <row r="216" spans="1:65" s="2" customFormat="1" ht="11.25">
      <c r="A216" s="35"/>
      <c r="B216" s="36"/>
      <c r="C216" s="37"/>
      <c r="D216" s="197" t="s">
        <v>186</v>
      </c>
      <c r="E216" s="37"/>
      <c r="F216" s="198" t="s">
        <v>396</v>
      </c>
      <c r="G216" s="37"/>
      <c r="H216" s="37"/>
      <c r="I216" s="194"/>
      <c r="J216" s="37"/>
      <c r="K216" s="37"/>
      <c r="L216" s="40"/>
      <c r="M216" s="195"/>
      <c r="N216" s="196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186</v>
      </c>
      <c r="AU216" s="18" t="s">
        <v>85</v>
      </c>
    </row>
    <row r="217" spans="1:65" s="12" customFormat="1" ht="22.9" customHeight="1">
      <c r="B217" s="163"/>
      <c r="C217" s="164"/>
      <c r="D217" s="165" t="s">
        <v>74</v>
      </c>
      <c r="E217" s="177" t="s">
        <v>397</v>
      </c>
      <c r="F217" s="177" t="s">
        <v>398</v>
      </c>
      <c r="G217" s="164"/>
      <c r="H217" s="164"/>
      <c r="I217" s="167"/>
      <c r="J217" s="178">
        <f>BK217</f>
        <v>0</v>
      </c>
      <c r="K217" s="164"/>
      <c r="L217" s="169"/>
      <c r="M217" s="170"/>
      <c r="N217" s="171"/>
      <c r="O217" s="171"/>
      <c r="P217" s="172">
        <f>SUM(P218:P220)</f>
        <v>0</v>
      </c>
      <c r="Q217" s="171"/>
      <c r="R217" s="172">
        <f>SUM(R218:R220)</f>
        <v>0</v>
      </c>
      <c r="S217" s="171"/>
      <c r="T217" s="173">
        <f>SUM(T218:T220)</f>
        <v>0</v>
      </c>
      <c r="AR217" s="174" t="s">
        <v>83</v>
      </c>
      <c r="AT217" s="175" t="s">
        <v>74</v>
      </c>
      <c r="AU217" s="175" t="s">
        <v>83</v>
      </c>
      <c r="AY217" s="174" t="s">
        <v>174</v>
      </c>
      <c r="BK217" s="176">
        <f>SUM(BK218:BK220)</f>
        <v>0</v>
      </c>
    </row>
    <row r="218" spans="1:65" s="2" customFormat="1" ht="16.5" customHeight="1">
      <c r="A218" s="35"/>
      <c r="B218" s="36"/>
      <c r="C218" s="179" t="s">
        <v>399</v>
      </c>
      <c r="D218" s="179" t="s">
        <v>177</v>
      </c>
      <c r="E218" s="180" t="s">
        <v>400</v>
      </c>
      <c r="F218" s="181" t="s">
        <v>401</v>
      </c>
      <c r="G218" s="182" t="s">
        <v>193</v>
      </c>
      <c r="H218" s="183">
        <v>8.4380000000000006</v>
      </c>
      <c r="I218" s="184"/>
      <c r="J218" s="185">
        <f>ROUND(I218*H218,2)</f>
        <v>0</v>
      </c>
      <c r="K218" s="181" t="s">
        <v>181</v>
      </c>
      <c r="L218" s="40"/>
      <c r="M218" s="186" t="s">
        <v>19</v>
      </c>
      <c r="N218" s="187" t="s">
        <v>46</v>
      </c>
      <c r="O218" s="65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182</v>
      </c>
      <c r="AT218" s="190" t="s">
        <v>177</v>
      </c>
      <c r="AU218" s="190" t="s">
        <v>85</v>
      </c>
      <c r="AY218" s="18" t="s">
        <v>174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83</v>
      </c>
      <c r="BK218" s="191">
        <f>ROUND(I218*H218,2)</f>
        <v>0</v>
      </c>
      <c r="BL218" s="18" t="s">
        <v>182</v>
      </c>
      <c r="BM218" s="190" t="s">
        <v>402</v>
      </c>
    </row>
    <row r="219" spans="1:65" s="2" customFormat="1" ht="19.5">
      <c r="A219" s="35"/>
      <c r="B219" s="36"/>
      <c r="C219" s="37"/>
      <c r="D219" s="192" t="s">
        <v>184</v>
      </c>
      <c r="E219" s="37"/>
      <c r="F219" s="193" t="s">
        <v>403</v>
      </c>
      <c r="G219" s="37"/>
      <c r="H219" s="37"/>
      <c r="I219" s="194"/>
      <c r="J219" s="37"/>
      <c r="K219" s="37"/>
      <c r="L219" s="40"/>
      <c r="M219" s="195"/>
      <c r="N219" s="196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184</v>
      </c>
      <c r="AU219" s="18" t="s">
        <v>85</v>
      </c>
    </row>
    <row r="220" spans="1:65" s="2" customFormat="1" ht="11.25">
      <c r="A220" s="35"/>
      <c r="B220" s="36"/>
      <c r="C220" s="37"/>
      <c r="D220" s="197" t="s">
        <v>186</v>
      </c>
      <c r="E220" s="37"/>
      <c r="F220" s="198" t="s">
        <v>404</v>
      </c>
      <c r="G220" s="37"/>
      <c r="H220" s="37"/>
      <c r="I220" s="194"/>
      <c r="J220" s="37"/>
      <c r="K220" s="37"/>
      <c r="L220" s="40"/>
      <c r="M220" s="195"/>
      <c r="N220" s="196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186</v>
      </c>
      <c r="AU220" s="18" t="s">
        <v>85</v>
      </c>
    </row>
    <row r="221" spans="1:65" s="12" customFormat="1" ht="25.9" customHeight="1">
      <c r="B221" s="163"/>
      <c r="C221" s="164"/>
      <c r="D221" s="165" t="s">
        <v>74</v>
      </c>
      <c r="E221" s="166" t="s">
        <v>405</v>
      </c>
      <c r="F221" s="166" t="s">
        <v>406</v>
      </c>
      <c r="G221" s="164"/>
      <c r="H221" s="164"/>
      <c r="I221" s="167"/>
      <c r="J221" s="168">
        <f>BK221</f>
        <v>0</v>
      </c>
      <c r="K221" s="164"/>
      <c r="L221" s="169"/>
      <c r="M221" s="170"/>
      <c r="N221" s="171"/>
      <c r="O221" s="171"/>
      <c r="P221" s="172">
        <f>P222+P247+P251+P281+P296+P331+P368+P387</f>
        <v>0</v>
      </c>
      <c r="Q221" s="171"/>
      <c r="R221" s="172">
        <f>R222+R247+R251+R281+R296+R331+R368+R387</f>
        <v>10.421236879999999</v>
      </c>
      <c r="S221" s="171"/>
      <c r="T221" s="173">
        <f>T222+T247+T251+T281+T296+T331+T368+T387</f>
        <v>3.1667069999999997</v>
      </c>
      <c r="AR221" s="174" t="s">
        <v>85</v>
      </c>
      <c r="AT221" s="175" t="s">
        <v>74</v>
      </c>
      <c r="AU221" s="175" t="s">
        <v>75</v>
      </c>
      <c r="AY221" s="174" t="s">
        <v>174</v>
      </c>
      <c r="BK221" s="176">
        <f>BK222+BK247+BK251+BK281+BK296+BK331+BK368+BK387</f>
        <v>0</v>
      </c>
    </row>
    <row r="222" spans="1:65" s="12" customFormat="1" ht="22.9" customHeight="1">
      <c r="B222" s="163"/>
      <c r="C222" s="164"/>
      <c r="D222" s="165" t="s">
        <v>74</v>
      </c>
      <c r="E222" s="177" t="s">
        <v>407</v>
      </c>
      <c r="F222" s="177" t="s">
        <v>408</v>
      </c>
      <c r="G222" s="164"/>
      <c r="H222" s="164"/>
      <c r="I222" s="167"/>
      <c r="J222" s="178">
        <f>BK222</f>
        <v>0</v>
      </c>
      <c r="K222" s="164"/>
      <c r="L222" s="169"/>
      <c r="M222" s="170"/>
      <c r="N222" s="171"/>
      <c r="O222" s="171"/>
      <c r="P222" s="172">
        <f>SUM(P223:P246)</f>
        <v>0</v>
      </c>
      <c r="Q222" s="171"/>
      <c r="R222" s="172">
        <f>SUM(R223:R246)</f>
        <v>1.9053230000000001</v>
      </c>
      <c r="S222" s="171"/>
      <c r="T222" s="173">
        <f>SUM(T223:T246)</f>
        <v>0.37999499999999997</v>
      </c>
      <c r="AR222" s="174" t="s">
        <v>85</v>
      </c>
      <c r="AT222" s="175" t="s">
        <v>74</v>
      </c>
      <c r="AU222" s="175" t="s">
        <v>83</v>
      </c>
      <c r="AY222" s="174" t="s">
        <v>174</v>
      </c>
      <c r="BK222" s="176">
        <f>SUM(BK223:BK246)</f>
        <v>0</v>
      </c>
    </row>
    <row r="223" spans="1:65" s="2" customFormat="1" ht="16.5" customHeight="1">
      <c r="A223" s="35"/>
      <c r="B223" s="36"/>
      <c r="C223" s="179" t="s">
        <v>409</v>
      </c>
      <c r="D223" s="179" t="s">
        <v>177</v>
      </c>
      <c r="E223" s="180" t="s">
        <v>410</v>
      </c>
      <c r="F223" s="181" t="s">
        <v>411</v>
      </c>
      <c r="G223" s="182" t="s">
        <v>180</v>
      </c>
      <c r="H223" s="183">
        <v>4.9000000000000004</v>
      </c>
      <c r="I223" s="184"/>
      <c r="J223" s="185">
        <f>ROUND(I223*H223,2)</f>
        <v>0</v>
      </c>
      <c r="K223" s="181" t="s">
        <v>181</v>
      </c>
      <c r="L223" s="40"/>
      <c r="M223" s="186" t="s">
        <v>19</v>
      </c>
      <c r="N223" s="187" t="s">
        <v>46</v>
      </c>
      <c r="O223" s="65"/>
      <c r="P223" s="188">
        <f>O223*H223</f>
        <v>0</v>
      </c>
      <c r="Q223" s="188">
        <v>4.5539999999999997E-2</v>
      </c>
      <c r="R223" s="188">
        <f>Q223*H223</f>
        <v>0.22314600000000001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286</v>
      </c>
      <c r="AT223" s="190" t="s">
        <v>177</v>
      </c>
      <c r="AU223" s="190" t="s">
        <v>85</v>
      </c>
      <c r="AY223" s="18" t="s">
        <v>174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18" t="s">
        <v>83</v>
      </c>
      <c r="BK223" s="191">
        <f>ROUND(I223*H223,2)</f>
        <v>0</v>
      </c>
      <c r="BL223" s="18" t="s">
        <v>286</v>
      </c>
      <c r="BM223" s="190" t="s">
        <v>412</v>
      </c>
    </row>
    <row r="224" spans="1:65" s="2" customFormat="1" ht="19.5">
      <c r="A224" s="35"/>
      <c r="B224" s="36"/>
      <c r="C224" s="37"/>
      <c r="D224" s="192" t="s">
        <v>184</v>
      </c>
      <c r="E224" s="37"/>
      <c r="F224" s="193" t="s">
        <v>413</v>
      </c>
      <c r="G224" s="37"/>
      <c r="H224" s="37"/>
      <c r="I224" s="194"/>
      <c r="J224" s="37"/>
      <c r="K224" s="37"/>
      <c r="L224" s="40"/>
      <c r="M224" s="195"/>
      <c r="N224" s="196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184</v>
      </c>
      <c r="AU224" s="18" t="s">
        <v>85</v>
      </c>
    </row>
    <row r="225" spans="1:65" s="2" customFormat="1" ht="11.25">
      <c r="A225" s="35"/>
      <c r="B225" s="36"/>
      <c r="C225" s="37"/>
      <c r="D225" s="197" t="s">
        <v>186</v>
      </c>
      <c r="E225" s="37"/>
      <c r="F225" s="198" t="s">
        <v>414</v>
      </c>
      <c r="G225" s="37"/>
      <c r="H225" s="37"/>
      <c r="I225" s="194"/>
      <c r="J225" s="37"/>
      <c r="K225" s="37"/>
      <c r="L225" s="40"/>
      <c r="M225" s="195"/>
      <c r="N225" s="196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186</v>
      </c>
      <c r="AU225" s="18" t="s">
        <v>85</v>
      </c>
    </row>
    <row r="226" spans="1:65" s="13" customFormat="1" ht="11.25">
      <c r="B226" s="199"/>
      <c r="C226" s="200"/>
      <c r="D226" s="192" t="s">
        <v>188</v>
      </c>
      <c r="E226" s="201" t="s">
        <v>19</v>
      </c>
      <c r="F226" s="202" t="s">
        <v>415</v>
      </c>
      <c r="G226" s="200"/>
      <c r="H226" s="203">
        <v>4.9000000000000004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188</v>
      </c>
      <c r="AU226" s="209" t="s">
        <v>85</v>
      </c>
      <c r="AV226" s="13" t="s">
        <v>85</v>
      </c>
      <c r="AW226" s="13" t="s">
        <v>34</v>
      </c>
      <c r="AX226" s="13" t="s">
        <v>83</v>
      </c>
      <c r="AY226" s="209" t="s">
        <v>174</v>
      </c>
    </row>
    <row r="227" spans="1:65" s="2" customFormat="1" ht="16.5" customHeight="1">
      <c r="A227" s="35"/>
      <c r="B227" s="36"/>
      <c r="C227" s="179" t="s">
        <v>416</v>
      </c>
      <c r="D227" s="179" t="s">
        <v>177</v>
      </c>
      <c r="E227" s="180" t="s">
        <v>417</v>
      </c>
      <c r="F227" s="181" t="s">
        <v>418</v>
      </c>
      <c r="G227" s="182" t="s">
        <v>180</v>
      </c>
      <c r="H227" s="183">
        <v>164.5</v>
      </c>
      <c r="I227" s="184"/>
      <c r="J227" s="185">
        <f>ROUND(I227*H227,2)</f>
        <v>0</v>
      </c>
      <c r="K227" s="181" t="s">
        <v>181</v>
      </c>
      <c r="L227" s="40"/>
      <c r="M227" s="186" t="s">
        <v>19</v>
      </c>
      <c r="N227" s="187" t="s">
        <v>46</v>
      </c>
      <c r="O227" s="65"/>
      <c r="P227" s="188">
        <f>O227*H227</f>
        <v>0</v>
      </c>
      <c r="Q227" s="188">
        <v>1.25E-3</v>
      </c>
      <c r="R227" s="188">
        <f>Q227*H227</f>
        <v>0.205625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286</v>
      </c>
      <c r="AT227" s="190" t="s">
        <v>177</v>
      </c>
      <c r="AU227" s="190" t="s">
        <v>85</v>
      </c>
      <c r="AY227" s="18" t="s">
        <v>174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18" t="s">
        <v>83</v>
      </c>
      <c r="BK227" s="191">
        <f>ROUND(I227*H227,2)</f>
        <v>0</v>
      </c>
      <c r="BL227" s="18" t="s">
        <v>286</v>
      </c>
      <c r="BM227" s="190" t="s">
        <v>419</v>
      </c>
    </row>
    <row r="228" spans="1:65" s="2" customFormat="1" ht="11.25">
      <c r="A228" s="35"/>
      <c r="B228" s="36"/>
      <c r="C228" s="37"/>
      <c r="D228" s="192" t="s">
        <v>184</v>
      </c>
      <c r="E228" s="37"/>
      <c r="F228" s="193" t="s">
        <v>420</v>
      </c>
      <c r="G228" s="37"/>
      <c r="H228" s="37"/>
      <c r="I228" s="194"/>
      <c r="J228" s="37"/>
      <c r="K228" s="37"/>
      <c r="L228" s="40"/>
      <c r="M228" s="195"/>
      <c r="N228" s="196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184</v>
      </c>
      <c r="AU228" s="18" t="s">
        <v>85</v>
      </c>
    </row>
    <row r="229" spans="1:65" s="2" customFormat="1" ht="11.25">
      <c r="A229" s="35"/>
      <c r="B229" s="36"/>
      <c r="C229" s="37"/>
      <c r="D229" s="197" t="s">
        <v>186</v>
      </c>
      <c r="E229" s="37"/>
      <c r="F229" s="198" t="s">
        <v>421</v>
      </c>
      <c r="G229" s="37"/>
      <c r="H229" s="37"/>
      <c r="I229" s="194"/>
      <c r="J229" s="37"/>
      <c r="K229" s="37"/>
      <c r="L229" s="40"/>
      <c r="M229" s="195"/>
      <c r="N229" s="196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186</v>
      </c>
      <c r="AU229" s="18" t="s">
        <v>85</v>
      </c>
    </row>
    <row r="230" spans="1:65" s="2" customFormat="1" ht="19.5">
      <c r="A230" s="35"/>
      <c r="B230" s="36"/>
      <c r="C230" s="37"/>
      <c r="D230" s="192" t="s">
        <v>197</v>
      </c>
      <c r="E230" s="37"/>
      <c r="F230" s="210" t="s">
        <v>422</v>
      </c>
      <c r="G230" s="37"/>
      <c r="H230" s="37"/>
      <c r="I230" s="194"/>
      <c r="J230" s="37"/>
      <c r="K230" s="37"/>
      <c r="L230" s="40"/>
      <c r="M230" s="195"/>
      <c r="N230" s="196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197</v>
      </c>
      <c r="AU230" s="18" t="s">
        <v>85</v>
      </c>
    </row>
    <row r="231" spans="1:65" s="2" customFormat="1" ht="16.5" customHeight="1">
      <c r="A231" s="35"/>
      <c r="B231" s="36"/>
      <c r="C231" s="211" t="s">
        <v>423</v>
      </c>
      <c r="D231" s="211" t="s">
        <v>235</v>
      </c>
      <c r="E231" s="212" t="s">
        <v>424</v>
      </c>
      <c r="F231" s="213" t="s">
        <v>425</v>
      </c>
      <c r="G231" s="214" t="s">
        <v>180</v>
      </c>
      <c r="H231" s="215">
        <v>180.95</v>
      </c>
      <c r="I231" s="216"/>
      <c r="J231" s="217">
        <f>ROUND(I231*H231,2)</f>
        <v>0</v>
      </c>
      <c r="K231" s="213" t="s">
        <v>181</v>
      </c>
      <c r="L231" s="218"/>
      <c r="M231" s="219" t="s">
        <v>19</v>
      </c>
      <c r="N231" s="220" t="s">
        <v>46</v>
      </c>
      <c r="O231" s="65"/>
      <c r="P231" s="188">
        <f>O231*H231</f>
        <v>0</v>
      </c>
      <c r="Q231" s="188">
        <v>8.0000000000000002E-3</v>
      </c>
      <c r="R231" s="188">
        <f>Q231*H231</f>
        <v>1.4476</v>
      </c>
      <c r="S231" s="188">
        <v>0</v>
      </c>
      <c r="T231" s="18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289</v>
      </c>
      <c r="AT231" s="190" t="s">
        <v>235</v>
      </c>
      <c r="AU231" s="190" t="s">
        <v>85</v>
      </c>
      <c r="AY231" s="18" t="s">
        <v>174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18" t="s">
        <v>83</v>
      </c>
      <c r="BK231" s="191">
        <f>ROUND(I231*H231,2)</f>
        <v>0</v>
      </c>
      <c r="BL231" s="18" t="s">
        <v>286</v>
      </c>
      <c r="BM231" s="190" t="s">
        <v>426</v>
      </c>
    </row>
    <row r="232" spans="1:65" s="2" customFormat="1" ht="11.25">
      <c r="A232" s="35"/>
      <c r="B232" s="36"/>
      <c r="C232" s="37"/>
      <c r="D232" s="192" t="s">
        <v>184</v>
      </c>
      <c r="E232" s="37"/>
      <c r="F232" s="193" t="s">
        <v>425</v>
      </c>
      <c r="G232" s="37"/>
      <c r="H232" s="37"/>
      <c r="I232" s="194"/>
      <c r="J232" s="37"/>
      <c r="K232" s="37"/>
      <c r="L232" s="40"/>
      <c r="M232" s="195"/>
      <c r="N232" s="196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184</v>
      </c>
      <c r="AU232" s="18" t="s">
        <v>85</v>
      </c>
    </row>
    <row r="233" spans="1:65" s="2" customFormat="1" ht="39">
      <c r="A233" s="35"/>
      <c r="B233" s="36"/>
      <c r="C233" s="37"/>
      <c r="D233" s="192" t="s">
        <v>197</v>
      </c>
      <c r="E233" s="37"/>
      <c r="F233" s="210" t="s">
        <v>427</v>
      </c>
      <c r="G233" s="37"/>
      <c r="H233" s="37"/>
      <c r="I233" s="194"/>
      <c r="J233" s="37"/>
      <c r="K233" s="37"/>
      <c r="L233" s="40"/>
      <c r="M233" s="195"/>
      <c r="N233" s="196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197</v>
      </c>
      <c r="AU233" s="18" t="s">
        <v>85</v>
      </c>
    </row>
    <row r="234" spans="1:65" s="13" customFormat="1" ht="11.25">
      <c r="B234" s="199"/>
      <c r="C234" s="200"/>
      <c r="D234" s="192" t="s">
        <v>188</v>
      </c>
      <c r="E234" s="201" t="s">
        <v>19</v>
      </c>
      <c r="F234" s="202" t="s">
        <v>428</v>
      </c>
      <c r="G234" s="200"/>
      <c r="H234" s="203">
        <v>180.95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188</v>
      </c>
      <c r="AU234" s="209" t="s">
        <v>85</v>
      </c>
      <c r="AV234" s="13" t="s">
        <v>85</v>
      </c>
      <c r="AW234" s="13" t="s">
        <v>34</v>
      </c>
      <c r="AX234" s="13" t="s">
        <v>83</v>
      </c>
      <c r="AY234" s="209" t="s">
        <v>174</v>
      </c>
    </row>
    <row r="235" spans="1:65" s="2" customFormat="1" ht="16.5" customHeight="1">
      <c r="A235" s="35"/>
      <c r="B235" s="36"/>
      <c r="C235" s="179" t="s">
        <v>429</v>
      </c>
      <c r="D235" s="179" t="s">
        <v>177</v>
      </c>
      <c r="E235" s="180" t="s">
        <v>430</v>
      </c>
      <c r="F235" s="181" t="s">
        <v>431</v>
      </c>
      <c r="G235" s="182" t="s">
        <v>180</v>
      </c>
      <c r="H235" s="183">
        <v>180.95</v>
      </c>
      <c r="I235" s="184"/>
      <c r="J235" s="185">
        <f>ROUND(I235*H235,2)</f>
        <v>0</v>
      </c>
      <c r="K235" s="181" t="s">
        <v>181</v>
      </c>
      <c r="L235" s="40"/>
      <c r="M235" s="186" t="s">
        <v>19</v>
      </c>
      <c r="N235" s="187" t="s">
        <v>46</v>
      </c>
      <c r="O235" s="65"/>
      <c r="P235" s="188">
        <f>O235*H235</f>
        <v>0</v>
      </c>
      <c r="Q235" s="188">
        <v>0</v>
      </c>
      <c r="R235" s="188">
        <f>Q235*H235</f>
        <v>0</v>
      </c>
      <c r="S235" s="188">
        <v>2.0999999999999999E-3</v>
      </c>
      <c r="T235" s="189">
        <f>S235*H235</f>
        <v>0.37999499999999997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0" t="s">
        <v>286</v>
      </c>
      <c r="AT235" s="190" t="s">
        <v>177</v>
      </c>
      <c r="AU235" s="190" t="s">
        <v>85</v>
      </c>
      <c r="AY235" s="18" t="s">
        <v>174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18" t="s">
        <v>83</v>
      </c>
      <c r="BK235" s="191">
        <f>ROUND(I235*H235,2)</f>
        <v>0</v>
      </c>
      <c r="BL235" s="18" t="s">
        <v>286</v>
      </c>
      <c r="BM235" s="190" t="s">
        <v>432</v>
      </c>
    </row>
    <row r="236" spans="1:65" s="2" customFormat="1" ht="11.25">
      <c r="A236" s="35"/>
      <c r="B236" s="36"/>
      <c r="C236" s="37"/>
      <c r="D236" s="192" t="s">
        <v>184</v>
      </c>
      <c r="E236" s="37"/>
      <c r="F236" s="193" t="s">
        <v>433</v>
      </c>
      <c r="G236" s="37"/>
      <c r="H236" s="37"/>
      <c r="I236" s="194"/>
      <c r="J236" s="37"/>
      <c r="K236" s="37"/>
      <c r="L236" s="40"/>
      <c r="M236" s="195"/>
      <c r="N236" s="196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184</v>
      </c>
      <c r="AU236" s="18" t="s">
        <v>85</v>
      </c>
    </row>
    <row r="237" spans="1:65" s="2" customFormat="1" ht="11.25">
      <c r="A237" s="35"/>
      <c r="B237" s="36"/>
      <c r="C237" s="37"/>
      <c r="D237" s="197" t="s">
        <v>186</v>
      </c>
      <c r="E237" s="37"/>
      <c r="F237" s="198" t="s">
        <v>434</v>
      </c>
      <c r="G237" s="37"/>
      <c r="H237" s="37"/>
      <c r="I237" s="194"/>
      <c r="J237" s="37"/>
      <c r="K237" s="37"/>
      <c r="L237" s="40"/>
      <c r="M237" s="195"/>
      <c r="N237" s="196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186</v>
      </c>
      <c r="AU237" s="18" t="s">
        <v>85</v>
      </c>
    </row>
    <row r="238" spans="1:65" s="2" customFormat="1" ht="16.5" customHeight="1">
      <c r="A238" s="35"/>
      <c r="B238" s="36"/>
      <c r="C238" s="179" t="s">
        <v>435</v>
      </c>
      <c r="D238" s="179" t="s">
        <v>177</v>
      </c>
      <c r="E238" s="180" t="s">
        <v>436</v>
      </c>
      <c r="F238" s="181" t="s">
        <v>437</v>
      </c>
      <c r="G238" s="182" t="s">
        <v>180</v>
      </c>
      <c r="H238" s="183">
        <v>164.5</v>
      </c>
      <c r="I238" s="184"/>
      <c r="J238" s="185">
        <f>ROUND(I238*H238,2)</f>
        <v>0</v>
      </c>
      <c r="K238" s="181" t="s">
        <v>181</v>
      </c>
      <c r="L238" s="40"/>
      <c r="M238" s="186" t="s">
        <v>19</v>
      </c>
      <c r="N238" s="187" t="s">
        <v>46</v>
      </c>
      <c r="O238" s="65"/>
      <c r="P238" s="188">
        <f>O238*H238</f>
        <v>0</v>
      </c>
      <c r="Q238" s="188">
        <v>0</v>
      </c>
      <c r="R238" s="188">
        <f>Q238*H238</f>
        <v>0</v>
      </c>
      <c r="S238" s="188">
        <v>0</v>
      </c>
      <c r="T238" s="18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0" t="s">
        <v>286</v>
      </c>
      <c r="AT238" s="190" t="s">
        <v>177</v>
      </c>
      <c r="AU238" s="190" t="s">
        <v>85</v>
      </c>
      <c r="AY238" s="18" t="s">
        <v>174</v>
      </c>
      <c r="BE238" s="191">
        <f>IF(N238="základní",J238,0)</f>
        <v>0</v>
      </c>
      <c r="BF238" s="191">
        <f>IF(N238="snížená",J238,0)</f>
        <v>0</v>
      </c>
      <c r="BG238" s="191">
        <f>IF(N238="zákl. přenesená",J238,0)</f>
        <v>0</v>
      </c>
      <c r="BH238" s="191">
        <f>IF(N238="sníž. přenesená",J238,0)</f>
        <v>0</v>
      </c>
      <c r="BI238" s="191">
        <f>IF(N238="nulová",J238,0)</f>
        <v>0</v>
      </c>
      <c r="BJ238" s="18" t="s">
        <v>83</v>
      </c>
      <c r="BK238" s="191">
        <f>ROUND(I238*H238,2)</f>
        <v>0</v>
      </c>
      <c r="BL238" s="18" t="s">
        <v>286</v>
      </c>
      <c r="BM238" s="190" t="s">
        <v>438</v>
      </c>
    </row>
    <row r="239" spans="1:65" s="2" customFormat="1" ht="11.25">
      <c r="A239" s="35"/>
      <c r="B239" s="36"/>
      <c r="C239" s="37"/>
      <c r="D239" s="192" t="s">
        <v>184</v>
      </c>
      <c r="E239" s="37"/>
      <c r="F239" s="193" t="s">
        <v>437</v>
      </c>
      <c r="G239" s="37"/>
      <c r="H239" s="37"/>
      <c r="I239" s="194"/>
      <c r="J239" s="37"/>
      <c r="K239" s="37"/>
      <c r="L239" s="40"/>
      <c r="M239" s="195"/>
      <c r="N239" s="196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184</v>
      </c>
      <c r="AU239" s="18" t="s">
        <v>85</v>
      </c>
    </row>
    <row r="240" spans="1:65" s="2" customFormat="1" ht="11.25">
      <c r="A240" s="35"/>
      <c r="B240" s="36"/>
      <c r="C240" s="37"/>
      <c r="D240" s="197" t="s">
        <v>186</v>
      </c>
      <c r="E240" s="37"/>
      <c r="F240" s="198" t="s">
        <v>439</v>
      </c>
      <c r="G240" s="37"/>
      <c r="H240" s="37"/>
      <c r="I240" s="194"/>
      <c r="J240" s="37"/>
      <c r="K240" s="37"/>
      <c r="L240" s="40"/>
      <c r="M240" s="195"/>
      <c r="N240" s="196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186</v>
      </c>
      <c r="AU240" s="18" t="s">
        <v>85</v>
      </c>
    </row>
    <row r="241" spans="1:65" s="2" customFormat="1" ht="16.5" customHeight="1">
      <c r="A241" s="35"/>
      <c r="B241" s="36"/>
      <c r="C241" s="211" t="s">
        <v>440</v>
      </c>
      <c r="D241" s="211" t="s">
        <v>235</v>
      </c>
      <c r="E241" s="212" t="s">
        <v>441</v>
      </c>
      <c r="F241" s="213" t="s">
        <v>442</v>
      </c>
      <c r="G241" s="214" t="s">
        <v>180</v>
      </c>
      <c r="H241" s="215">
        <v>180.95</v>
      </c>
      <c r="I241" s="216"/>
      <c r="J241" s="217">
        <f>ROUND(I241*H241,2)</f>
        <v>0</v>
      </c>
      <c r="K241" s="213" t="s">
        <v>181</v>
      </c>
      <c r="L241" s="218"/>
      <c r="M241" s="219" t="s">
        <v>19</v>
      </c>
      <c r="N241" s="220" t="s">
        <v>46</v>
      </c>
      <c r="O241" s="65"/>
      <c r="P241" s="188">
        <f>O241*H241</f>
        <v>0</v>
      </c>
      <c r="Q241" s="188">
        <v>1.6000000000000001E-4</v>
      </c>
      <c r="R241" s="188">
        <f>Q241*H241</f>
        <v>2.8952000000000002E-2</v>
      </c>
      <c r="S241" s="188">
        <v>0</v>
      </c>
      <c r="T241" s="18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0" t="s">
        <v>289</v>
      </c>
      <c r="AT241" s="190" t="s">
        <v>235</v>
      </c>
      <c r="AU241" s="190" t="s">
        <v>85</v>
      </c>
      <c r="AY241" s="18" t="s">
        <v>174</v>
      </c>
      <c r="BE241" s="191">
        <f>IF(N241="základní",J241,0)</f>
        <v>0</v>
      </c>
      <c r="BF241" s="191">
        <f>IF(N241="snížená",J241,0)</f>
        <v>0</v>
      </c>
      <c r="BG241" s="191">
        <f>IF(N241="zákl. přenesená",J241,0)</f>
        <v>0</v>
      </c>
      <c r="BH241" s="191">
        <f>IF(N241="sníž. přenesená",J241,0)</f>
        <v>0</v>
      </c>
      <c r="BI241" s="191">
        <f>IF(N241="nulová",J241,0)</f>
        <v>0</v>
      </c>
      <c r="BJ241" s="18" t="s">
        <v>83</v>
      </c>
      <c r="BK241" s="191">
        <f>ROUND(I241*H241,2)</f>
        <v>0</v>
      </c>
      <c r="BL241" s="18" t="s">
        <v>286</v>
      </c>
      <c r="BM241" s="190" t="s">
        <v>443</v>
      </c>
    </row>
    <row r="242" spans="1:65" s="2" customFormat="1" ht="11.25">
      <c r="A242" s="35"/>
      <c r="B242" s="36"/>
      <c r="C242" s="37"/>
      <c r="D242" s="192" t="s">
        <v>184</v>
      </c>
      <c r="E242" s="37"/>
      <c r="F242" s="193" t="s">
        <v>442</v>
      </c>
      <c r="G242" s="37"/>
      <c r="H242" s="37"/>
      <c r="I242" s="194"/>
      <c r="J242" s="37"/>
      <c r="K242" s="37"/>
      <c r="L242" s="40"/>
      <c r="M242" s="195"/>
      <c r="N242" s="196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184</v>
      </c>
      <c r="AU242" s="18" t="s">
        <v>85</v>
      </c>
    </row>
    <row r="243" spans="1:65" s="13" customFormat="1" ht="11.25">
      <c r="B243" s="199"/>
      <c r="C243" s="200"/>
      <c r="D243" s="192" t="s">
        <v>188</v>
      </c>
      <c r="E243" s="201" t="s">
        <v>19</v>
      </c>
      <c r="F243" s="202" t="s">
        <v>428</v>
      </c>
      <c r="G243" s="200"/>
      <c r="H243" s="203">
        <v>180.95</v>
      </c>
      <c r="I243" s="204"/>
      <c r="J243" s="200"/>
      <c r="K243" s="200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188</v>
      </c>
      <c r="AU243" s="209" t="s">
        <v>85</v>
      </c>
      <c r="AV243" s="13" t="s">
        <v>85</v>
      </c>
      <c r="AW243" s="13" t="s">
        <v>34</v>
      </c>
      <c r="AX243" s="13" t="s">
        <v>83</v>
      </c>
      <c r="AY243" s="209" t="s">
        <v>174</v>
      </c>
    </row>
    <row r="244" spans="1:65" s="2" customFormat="1" ht="21.75" customHeight="1">
      <c r="A244" s="35"/>
      <c r="B244" s="36"/>
      <c r="C244" s="179" t="s">
        <v>444</v>
      </c>
      <c r="D244" s="179" t="s">
        <v>177</v>
      </c>
      <c r="E244" s="180" t="s">
        <v>445</v>
      </c>
      <c r="F244" s="181" t="s">
        <v>446</v>
      </c>
      <c r="G244" s="182" t="s">
        <v>193</v>
      </c>
      <c r="H244" s="183">
        <v>2</v>
      </c>
      <c r="I244" s="184"/>
      <c r="J244" s="185">
        <f>ROUND(I244*H244,2)</f>
        <v>0</v>
      </c>
      <c r="K244" s="181" t="s">
        <v>181</v>
      </c>
      <c r="L244" s="40"/>
      <c r="M244" s="186" t="s">
        <v>19</v>
      </c>
      <c r="N244" s="187" t="s">
        <v>46</v>
      </c>
      <c r="O244" s="65"/>
      <c r="P244" s="188">
        <f>O244*H244</f>
        <v>0</v>
      </c>
      <c r="Q244" s="188">
        <v>0</v>
      </c>
      <c r="R244" s="188">
        <f>Q244*H244</f>
        <v>0</v>
      </c>
      <c r="S244" s="188">
        <v>0</v>
      </c>
      <c r="T244" s="18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0" t="s">
        <v>286</v>
      </c>
      <c r="AT244" s="190" t="s">
        <v>177</v>
      </c>
      <c r="AU244" s="190" t="s">
        <v>85</v>
      </c>
      <c r="AY244" s="18" t="s">
        <v>174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18" t="s">
        <v>83</v>
      </c>
      <c r="BK244" s="191">
        <f>ROUND(I244*H244,2)</f>
        <v>0</v>
      </c>
      <c r="BL244" s="18" t="s">
        <v>286</v>
      </c>
      <c r="BM244" s="190" t="s">
        <v>447</v>
      </c>
    </row>
    <row r="245" spans="1:65" s="2" customFormat="1" ht="19.5">
      <c r="A245" s="35"/>
      <c r="B245" s="36"/>
      <c r="C245" s="37"/>
      <c r="D245" s="192" t="s">
        <v>184</v>
      </c>
      <c r="E245" s="37"/>
      <c r="F245" s="193" t="s">
        <v>448</v>
      </c>
      <c r="G245" s="37"/>
      <c r="H245" s="37"/>
      <c r="I245" s="194"/>
      <c r="J245" s="37"/>
      <c r="K245" s="37"/>
      <c r="L245" s="40"/>
      <c r="M245" s="195"/>
      <c r="N245" s="196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184</v>
      </c>
      <c r="AU245" s="18" t="s">
        <v>85</v>
      </c>
    </row>
    <row r="246" spans="1:65" s="2" customFormat="1" ht="11.25">
      <c r="A246" s="35"/>
      <c r="B246" s="36"/>
      <c r="C246" s="37"/>
      <c r="D246" s="197" t="s">
        <v>186</v>
      </c>
      <c r="E246" s="37"/>
      <c r="F246" s="198" t="s">
        <v>449</v>
      </c>
      <c r="G246" s="37"/>
      <c r="H246" s="37"/>
      <c r="I246" s="194"/>
      <c r="J246" s="37"/>
      <c r="K246" s="37"/>
      <c r="L246" s="40"/>
      <c r="M246" s="195"/>
      <c r="N246" s="196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186</v>
      </c>
      <c r="AU246" s="18" t="s">
        <v>85</v>
      </c>
    </row>
    <row r="247" spans="1:65" s="12" customFormat="1" ht="22.9" customHeight="1">
      <c r="B247" s="163"/>
      <c r="C247" s="164"/>
      <c r="D247" s="165" t="s">
        <v>74</v>
      </c>
      <c r="E247" s="177" t="s">
        <v>450</v>
      </c>
      <c r="F247" s="177" t="s">
        <v>451</v>
      </c>
      <c r="G247" s="164"/>
      <c r="H247" s="164"/>
      <c r="I247" s="167"/>
      <c r="J247" s="178">
        <f>BK247</f>
        <v>0</v>
      </c>
      <c r="K247" s="164"/>
      <c r="L247" s="169"/>
      <c r="M247" s="170"/>
      <c r="N247" s="171"/>
      <c r="O247" s="171"/>
      <c r="P247" s="172">
        <f>SUM(P248:P250)</f>
        <v>0</v>
      </c>
      <c r="Q247" s="171"/>
      <c r="R247" s="172">
        <f>SUM(R248:R250)</f>
        <v>1.9710000000000001E-3</v>
      </c>
      <c r="S247" s="171"/>
      <c r="T247" s="173">
        <f>SUM(T248:T250)</f>
        <v>0</v>
      </c>
      <c r="AR247" s="174" t="s">
        <v>85</v>
      </c>
      <c r="AT247" s="175" t="s">
        <v>74</v>
      </c>
      <c r="AU247" s="175" t="s">
        <v>83</v>
      </c>
      <c r="AY247" s="174" t="s">
        <v>174</v>
      </c>
      <c r="BK247" s="176">
        <f>SUM(BK248:BK250)</f>
        <v>0</v>
      </c>
    </row>
    <row r="248" spans="1:65" s="2" customFormat="1" ht="16.5" customHeight="1">
      <c r="A248" s="35"/>
      <c r="B248" s="36"/>
      <c r="C248" s="179" t="s">
        <v>452</v>
      </c>
      <c r="D248" s="179" t="s">
        <v>177</v>
      </c>
      <c r="E248" s="180" t="s">
        <v>453</v>
      </c>
      <c r="F248" s="181" t="s">
        <v>454</v>
      </c>
      <c r="G248" s="182" t="s">
        <v>230</v>
      </c>
      <c r="H248" s="183">
        <v>1.35</v>
      </c>
      <c r="I248" s="184"/>
      <c r="J248" s="185">
        <f>ROUND(I248*H248,2)</f>
        <v>0</v>
      </c>
      <c r="K248" s="181" t="s">
        <v>181</v>
      </c>
      <c r="L248" s="40"/>
      <c r="M248" s="186" t="s">
        <v>19</v>
      </c>
      <c r="N248" s="187" t="s">
        <v>46</v>
      </c>
      <c r="O248" s="65"/>
      <c r="P248" s="188">
        <f>O248*H248</f>
        <v>0</v>
      </c>
      <c r="Q248" s="188">
        <v>1.4599999999999999E-3</v>
      </c>
      <c r="R248" s="188">
        <f>Q248*H248</f>
        <v>1.9710000000000001E-3</v>
      </c>
      <c r="S248" s="188">
        <v>0</v>
      </c>
      <c r="T248" s="18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0" t="s">
        <v>286</v>
      </c>
      <c r="AT248" s="190" t="s">
        <v>177</v>
      </c>
      <c r="AU248" s="190" t="s">
        <v>85</v>
      </c>
      <c r="AY248" s="18" t="s">
        <v>174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18" t="s">
        <v>83</v>
      </c>
      <c r="BK248" s="191">
        <f>ROUND(I248*H248,2)</f>
        <v>0</v>
      </c>
      <c r="BL248" s="18" t="s">
        <v>286</v>
      </c>
      <c r="BM248" s="190" t="s">
        <v>455</v>
      </c>
    </row>
    <row r="249" spans="1:65" s="2" customFormat="1" ht="11.25">
      <c r="A249" s="35"/>
      <c r="B249" s="36"/>
      <c r="C249" s="37"/>
      <c r="D249" s="192" t="s">
        <v>184</v>
      </c>
      <c r="E249" s="37"/>
      <c r="F249" s="193" t="s">
        <v>456</v>
      </c>
      <c r="G249" s="37"/>
      <c r="H249" s="37"/>
      <c r="I249" s="194"/>
      <c r="J249" s="37"/>
      <c r="K249" s="37"/>
      <c r="L249" s="40"/>
      <c r="M249" s="195"/>
      <c r="N249" s="196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184</v>
      </c>
      <c r="AU249" s="18" t="s">
        <v>85</v>
      </c>
    </row>
    <row r="250" spans="1:65" s="2" customFormat="1" ht="11.25">
      <c r="A250" s="35"/>
      <c r="B250" s="36"/>
      <c r="C250" s="37"/>
      <c r="D250" s="197" t="s">
        <v>186</v>
      </c>
      <c r="E250" s="37"/>
      <c r="F250" s="198" t="s">
        <v>457</v>
      </c>
      <c r="G250" s="37"/>
      <c r="H250" s="37"/>
      <c r="I250" s="194"/>
      <c r="J250" s="37"/>
      <c r="K250" s="37"/>
      <c r="L250" s="40"/>
      <c r="M250" s="195"/>
      <c r="N250" s="196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186</v>
      </c>
      <c r="AU250" s="18" t="s">
        <v>85</v>
      </c>
    </row>
    <row r="251" spans="1:65" s="12" customFormat="1" ht="22.9" customHeight="1">
      <c r="B251" s="163"/>
      <c r="C251" s="164"/>
      <c r="D251" s="165" t="s">
        <v>74</v>
      </c>
      <c r="E251" s="177" t="s">
        <v>458</v>
      </c>
      <c r="F251" s="177" t="s">
        <v>459</v>
      </c>
      <c r="G251" s="164"/>
      <c r="H251" s="164"/>
      <c r="I251" s="167"/>
      <c r="J251" s="178">
        <f>BK251</f>
        <v>0</v>
      </c>
      <c r="K251" s="164"/>
      <c r="L251" s="169"/>
      <c r="M251" s="170"/>
      <c r="N251" s="171"/>
      <c r="O251" s="171"/>
      <c r="P251" s="172">
        <f>SUM(P252:P280)</f>
        <v>0</v>
      </c>
      <c r="Q251" s="171"/>
      <c r="R251" s="172">
        <f>SUM(R252:R280)</f>
        <v>3.4139999999999997E-2</v>
      </c>
      <c r="S251" s="171"/>
      <c r="T251" s="173">
        <f>SUM(T252:T280)</f>
        <v>2.58E-2</v>
      </c>
      <c r="AR251" s="174" t="s">
        <v>85</v>
      </c>
      <c r="AT251" s="175" t="s">
        <v>74</v>
      </c>
      <c r="AU251" s="175" t="s">
        <v>83</v>
      </c>
      <c r="AY251" s="174" t="s">
        <v>174</v>
      </c>
      <c r="BK251" s="176">
        <f>SUM(BK252:BK280)</f>
        <v>0</v>
      </c>
    </row>
    <row r="252" spans="1:65" s="2" customFormat="1" ht="16.5" customHeight="1">
      <c r="A252" s="35"/>
      <c r="B252" s="36"/>
      <c r="C252" s="179" t="s">
        <v>460</v>
      </c>
      <c r="D252" s="179" t="s">
        <v>177</v>
      </c>
      <c r="E252" s="180" t="s">
        <v>461</v>
      </c>
      <c r="F252" s="181" t="s">
        <v>462</v>
      </c>
      <c r="G252" s="182" t="s">
        <v>202</v>
      </c>
      <c r="H252" s="183">
        <v>1</v>
      </c>
      <c r="I252" s="184"/>
      <c r="J252" s="185">
        <f>ROUND(I252*H252,2)</f>
        <v>0</v>
      </c>
      <c r="K252" s="181" t="s">
        <v>181</v>
      </c>
      <c r="L252" s="40"/>
      <c r="M252" s="186" t="s">
        <v>19</v>
      </c>
      <c r="N252" s="187" t="s">
        <v>46</v>
      </c>
      <c r="O252" s="65"/>
      <c r="P252" s="188">
        <f>O252*H252</f>
        <v>0</v>
      </c>
      <c r="Q252" s="188">
        <v>0</v>
      </c>
      <c r="R252" s="188">
        <f>Q252*H252</f>
        <v>0</v>
      </c>
      <c r="S252" s="188">
        <v>0</v>
      </c>
      <c r="T252" s="18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0" t="s">
        <v>286</v>
      </c>
      <c r="AT252" s="190" t="s">
        <v>177</v>
      </c>
      <c r="AU252" s="190" t="s">
        <v>85</v>
      </c>
      <c r="AY252" s="18" t="s">
        <v>174</v>
      </c>
      <c r="BE252" s="191">
        <f>IF(N252="základní",J252,0)</f>
        <v>0</v>
      </c>
      <c r="BF252" s="191">
        <f>IF(N252="snížená",J252,0)</f>
        <v>0</v>
      </c>
      <c r="BG252" s="191">
        <f>IF(N252="zákl. přenesená",J252,0)</f>
        <v>0</v>
      </c>
      <c r="BH252" s="191">
        <f>IF(N252="sníž. přenesená",J252,0)</f>
        <v>0</v>
      </c>
      <c r="BI252" s="191">
        <f>IF(N252="nulová",J252,0)</f>
        <v>0</v>
      </c>
      <c r="BJ252" s="18" t="s">
        <v>83</v>
      </c>
      <c r="BK252" s="191">
        <f>ROUND(I252*H252,2)</f>
        <v>0</v>
      </c>
      <c r="BL252" s="18" t="s">
        <v>286</v>
      </c>
      <c r="BM252" s="190" t="s">
        <v>463</v>
      </c>
    </row>
    <row r="253" spans="1:65" s="2" customFormat="1" ht="19.5">
      <c r="A253" s="35"/>
      <c r="B253" s="36"/>
      <c r="C253" s="37"/>
      <c r="D253" s="192" t="s">
        <v>184</v>
      </c>
      <c r="E253" s="37"/>
      <c r="F253" s="193" t="s">
        <v>464</v>
      </c>
      <c r="G253" s="37"/>
      <c r="H253" s="37"/>
      <c r="I253" s="194"/>
      <c r="J253" s="37"/>
      <c r="K253" s="37"/>
      <c r="L253" s="40"/>
      <c r="M253" s="195"/>
      <c r="N253" s="196"/>
      <c r="O253" s="65"/>
      <c r="P253" s="65"/>
      <c r="Q253" s="65"/>
      <c r="R253" s="65"/>
      <c r="S253" s="65"/>
      <c r="T253" s="66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184</v>
      </c>
      <c r="AU253" s="18" t="s">
        <v>85</v>
      </c>
    </row>
    <row r="254" spans="1:65" s="2" customFormat="1" ht="11.25">
      <c r="A254" s="35"/>
      <c r="B254" s="36"/>
      <c r="C254" s="37"/>
      <c r="D254" s="197" t="s">
        <v>186</v>
      </c>
      <c r="E254" s="37"/>
      <c r="F254" s="198" t="s">
        <v>465</v>
      </c>
      <c r="G254" s="37"/>
      <c r="H254" s="37"/>
      <c r="I254" s="194"/>
      <c r="J254" s="37"/>
      <c r="K254" s="37"/>
      <c r="L254" s="40"/>
      <c r="M254" s="195"/>
      <c r="N254" s="196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186</v>
      </c>
      <c r="AU254" s="18" t="s">
        <v>85</v>
      </c>
    </row>
    <row r="255" spans="1:65" s="2" customFormat="1" ht="16.5" customHeight="1">
      <c r="A255" s="35"/>
      <c r="B255" s="36"/>
      <c r="C255" s="211" t="s">
        <v>466</v>
      </c>
      <c r="D255" s="211" t="s">
        <v>235</v>
      </c>
      <c r="E255" s="212" t="s">
        <v>467</v>
      </c>
      <c r="F255" s="213" t="s">
        <v>468</v>
      </c>
      <c r="G255" s="214" t="s">
        <v>202</v>
      </c>
      <c r="H255" s="215">
        <v>1</v>
      </c>
      <c r="I255" s="216"/>
      <c r="J255" s="217">
        <f>ROUND(I255*H255,2)</f>
        <v>0</v>
      </c>
      <c r="K255" s="213" t="s">
        <v>181</v>
      </c>
      <c r="L255" s="218"/>
      <c r="M255" s="219" t="s">
        <v>19</v>
      </c>
      <c r="N255" s="220" t="s">
        <v>46</v>
      </c>
      <c r="O255" s="65"/>
      <c r="P255" s="188">
        <f>O255*H255</f>
        <v>0</v>
      </c>
      <c r="Q255" s="188">
        <v>2.2499999999999999E-2</v>
      </c>
      <c r="R255" s="188">
        <f>Q255*H255</f>
        <v>2.2499999999999999E-2</v>
      </c>
      <c r="S255" s="188">
        <v>0</v>
      </c>
      <c r="T255" s="18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0" t="s">
        <v>289</v>
      </c>
      <c r="AT255" s="190" t="s">
        <v>235</v>
      </c>
      <c r="AU255" s="190" t="s">
        <v>85</v>
      </c>
      <c r="AY255" s="18" t="s">
        <v>174</v>
      </c>
      <c r="BE255" s="191">
        <f>IF(N255="základní",J255,0)</f>
        <v>0</v>
      </c>
      <c r="BF255" s="191">
        <f>IF(N255="snížená",J255,0)</f>
        <v>0</v>
      </c>
      <c r="BG255" s="191">
        <f>IF(N255="zákl. přenesená",J255,0)</f>
        <v>0</v>
      </c>
      <c r="BH255" s="191">
        <f>IF(N255="sníž. přenesená",J255,0)</f>
        <v>0</v>
      </c>
      <c r="BI255" s="191">
        <f>IF(N255="nulová",J255,0)</f>
        <v>0</v>
      </c>
      <c r="BJ255" s="18" t="s">
        <v>83</v>
      </c>
      <c r="BK255" s="191">
        <f>ROUND(I255*H255,2)</f>
        <v>0</v>
      </c>
      <c r="BL255" s="18" t="s">
        <v>286</v>
      </c>
      <c r="BM255" s="190" t="s">
        <v>469</v>
      </c>
    </row>
    <row r="256" spans="1:65" s="2" customFormat="1" ht="11.25">
      <c r="A256" s="35"/>
      <c r="B256" s="36"/>
      <c r="C256" s="37"/>
      <c r="D256" s="192" t="s">
        <v>184</v>
      </c>
      <c r="E256" s="37"/>
      <c r="F256" s="193" t="s">
        <v>468</v>
      </c>
      <c r="G256" s="37"/>
      <c r="H256" s="37"/>
      <c r="I256" s="194"/>
      <c r="J256" s="37"/>
      <c r="K256" s="37"/>
      <c r="L256" s="40"/>
      <c r="M256" s="195"/>
      <c r="N256" s="196"/>
      <c r="O256" s="65"/>
      <c r="P256" s="65"/>
      <c r="Q256" s="65"/>
      <c r="R256" s="65"/>
      <c r="S256" s="65"/>
      <c r="T256" s="66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8" t="s">
        <v>184</v>
      </c>
      <c r="AU256" s="18" t="s">
        <v>85</v>
      </c>
    </row>
    <row r="257" spans="1:65" s="2" customFormat="1" ht="19.5">
      <c r="A257" s="35"/>
      <c r="B257" s="36"/>
      <c r="C257" s="37"/>
      <c r="D257" s="192" t="s">
        <v>197</v>
      </c>
      <c r="E257" s="37"/>
      <c r="F257" s="210" t="s">
        <v>470</v>
      </c>
      <c r="G257" s="37"/>
      <c r="H257" s="37"/>
      <c r="I257" s="194"/>
      <c r="J257" s="37"/>
      <c r="K257" s="37"/>
      <c r="L257" s="40"/>
      <c r="M257" s="195"/>
      <c r="N257" s="196"/>
      <c r="O257" s="65"/>
      <c r="P257" s="65"/>
      <c r="Q257" s="65"/>
      <c r="R257" s="65"/>
      <c r="S257" s="65"/>
      <c r="T257" s="66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197</v>
      </c>
      <c r="AU257" s="18" t="s">
        <v>85</v>
      </c>
    </row>
    <row r="258" spans="1:65" s="2" customFormat="1" ht="16.5" customHeight="1">
      <c r="A258" s="35"/>
      <c r="B258" s="36"/>
      <c r="C258" s="211" t="s">
        <v>471</v>
      </c>
      <c r="D258" s="211" t="s">
        <v>235</v>
      </c>
      <c r="E258" s="212" t="s">
        <v>472</v>
      </c>
      <c r="F258" s="213" t="s">
        <v>473</v>
      </c>
      <c r="G258" s="214" t="s">
        <v>202</v>
      </c>
      <c r="H258" s="215">
        <v>10</v>
      </c>
      <c r="I258" s="216"/>
      <c r="J258" s="217">
        <f>ROUND(I258*H258,2)</f>
        <v>0</v>
      </c>
      <c r="K258" s="213" t="s">
        <v>181</v>
      </c>
      <c r="L258" s="218"/>
      <c r="M258" s="219" t="s">
        <v>19</v>
      </c>
      <c r="N258" s="220" t="s">
        <v>46</v>
      </c>
      <c r="O258" s="65"/>
      <c r="P258" s="188">
        <f>O258*H258</f>
        <v>0</v>
      </c>
      <c r="Q258" s="188">
        <v>8.7000000000000001E-4</v>
      </c>
      <c r="R258" s="188">
        <f>Q258*H258</f>
        <v>8.6999999999999994E-3</v>
      </c>
      <c r="S258" s="188">
        <v>0</v>
      </c>
      <c r="T258" s="18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0" t="s">
        <v>234</v>
      </c>
      <c r="AT258" s="190" t="s">
        <v>235</v>
      </c>
      <c r="AU258" s="190" t="s">
        <v>85</v>
      </c>
      <c r="AY258" s="18" t="s">
        <v>174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18" t="s">
        <v>83</v>
      </c>
      <c r="BK258" s="191">
        <f>ROUND(I258*H258,2)</f>
        <v>0</v>
      </c>
      <c r="BL258" s="18" t="s">
        <v>182</v>
      </c>
      <c r="BM258" s="190" t="s">
        <v>474</v>
      </c>
    </row>
    <row r="259" spans="1:65" s="2" customFormat="1" ht="11.25">
      <c r="A259" s="35"/>
      <c r="B259" s="36"/>
      <c r="C259" s="37"/>
      <c r="D259" s="192" t="s">
        <v>184</v>
      </c>
      <c r="E259" s="37"/>
      <c r="F259" s="193" t="s">
        <v>473</v>
      </c>
      <c r="G259" s="37"/>
      <c r="H259" s="37"/>
      <c r="I259" s="194"/>
      <c r="J259" s="37"/>
      <c r="K259" s="37"/>
      <c r="L259" s="40"/>
      <c r="M259" s="195"/>
      <c r="N259" s="196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184</v>
      </c>
      <c r="AU259" s="18" t="s">
        <v>85</v>
      </c>
    </row>
    <row r="260" spans="1:65" s="2" customFormat="1" ht="19.5">
      <c r="A260" s="35"/>
      <c r="B260" s="36"/>
      <c r="C260" s="37"/>
      <c r="D260" s="192" t="s">
        <v>197</v>
      </c>
      <c r="E260" s="37"/>
      <c r="F260" s="210" t="s">
        <v>475</v>
      </c>
      <c r="G260" s="37"/>
      <c r="H260" s="37"/>
      <c r="I260" s="194"/>
      <c r="J260" s="37"/>
      <c r="K260" s="37"/>
      <c r="L260" s="40"/>
      <c r="M260" s="195"/>
      <c r="N260" s="196"/>
      <c r="O260" s="65"/>
      <c r="P260" s="65"/>
      <c r="Q260" s="65"/>
      <c r="R260" s="65"/>
      <c r="S260" s="65"/>
      <c r="T260" s="66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197</v>
      </c>
      <c r="AU260" s="18" t="s">
        <v>85</v>
      </c>
    </row>
    <row r="261" spans="1:65" s="2" customFormat="1" ht="16.5" customHeight="1">
      <c r="A261" s="35"/>
      <c r="B261" s="36"/>
      <c r="C261" s="179" t="s">
        <v>476</v>
      </c>
      <c r="D261" s="179" t="s">
        <v>177</v>
      </c>
      <c r="E261" s="180" t="s">
        <v>477</v>
      </c>
      <c r="F261" s="181" t="s">
        <v>478</v>
      </c>
      <c r="G261" s="182" t="s">
        <v>202</v>
      </c>
      <c r="H261" s="183">
        <v>1</v>
      </c>
      <c r="I261" s="184"/>
      <c r="J261" s="185">
        <f>ROUND(I261*H261,2)</f>
        <v>0</v>
      </c>
      <c r="K261" s="181" t="s">
        <v>181</v>
      </c>
      <c r="L261" s="40"/>
      <c r="M261" s="186" t="s">
        <v>19</v>
      </c>
      <c r="N261" s="187" t="s">
        <v>46</v>
      </c>
      <c r="O261" s="65"/>
      <c r="P261" s="188">
        <f>O261*H261</f>
        <v>0</v>
      </c>
      <c r="Q261" s="188">
        <v>0</v>
      </c>
      <c r="R261" s="188">
        <f>Q261*H261</f>
        <v>0</v>
      </c>
      <c r="S261" s="188">
        <v>0</v>
      </c>
      <c r="T261" s="18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0" t="s">
        <v>286</v>
      </c>
      <c r="AT261" s="190" t="s">
        <v>177</v>
      </c>
      <c r="AU261" s="190" t="s">
        <v>85</v>
      </c>
      <c r="AY261" s="18" t="s">
        <v>174</v>
      </c>
      <c r="BE261" s="191">
        <f>IF(N261="základní",J261,0)</f>
        <v>0</v>
      </c>
      <c r="BF261" s="191">
        <f>IF(N261="snížená",J261,0)</f>
        <v>0</v>
      </c>
      <c r="BG261" s="191">
        <f>IF(N261="zákl. přenesená",J261,0)</f>
        <v>0</v>
      </c>
      <c r="BH261" s="191">
        <f>IF(N261="sníž. přenesená",J261,0)</f>
        <v>0</v>
      </c>
      <c r="BI261" s="191">
        <f>IF(N261="nulová",J261,0)</f>
        <v>0</v>
      </c>
      <c r="BJ261" s="18" t="s">
        <v>83</v>
      </c>
      <c r="BK261" s="191">
        <f>ROUND(I261*H261,2)</f>
        <v>0</v>
      </c>
      <c r="BL261" s="18" t="s">
        <v>286</v>
      </c>
      <c r="BM261" s="190" t="s">
        <v>479</v>
      </c>
    </row>
    <row r="262" spans="1:65" s="2" customFormat="1" ht="11.25">
      <c r="A262" s="35"/>
      <c r="B262" s="36"/>
      <c r="C262" s="37"/>
      <c r="D262" s="192" t="s">
        <v>184</v>
      </c>
      <c r="E262" s="37"/>
      <c r="F262" s="193" t="s">
        <v>480</v>
      </c>
      <c r="G262" s="37"/>
      <c r="H262" s="37"/>
      <c r="I262" s="194"/>
      <c r="J262" s="37"/>
      <c r="K262" s="37"/>
      <c r="L262" s="40"/>
      <c r="M262" s="195"/>
      <c r="N262" s="196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184</v>
      </c>
      <c r="AU262" s="18" t="s">
        <v>85</v>
      </c>
    </row>
    <row r="263" spans="1:65" s="2" customFormat="1" ht="11.25">
      <c r="A263" s="35"/>
      <c r="B263" s="36"/>
      <c r="C263" s="37"/>
      <c r="D263" s="197" t="s">
        <v>186</v>
      </c>
      <c r="E263" s="37"/>
      <c r="F263" s="198" t="s">
        <v>481</v>
      </c>
      <c r="G263" s="37"/>
      <c r="H263" s="37"/>
      <c r="I263" s="194"/>
      <c r="J263" s="37"/>
      <c r="K263" s="37"/>
      <c r="L263" s="40"/>
      <c r="M263" s="195"/>
      <c r="N263" s="196"/>
      <c r="O263" s="65"/>
      <c r="P263" s="65"/>
      <c r="Q263" s="65"/>
      <c r="R263" s="65"/>
      <c r="S263" s="65"/>
      <c r="T263" s="66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186</v>
      </c>
      <c r="AU263" s="18" t="s">
        <v>85</v>
      </c>
    </row>
    <row r="264" spans="1:65" s="2" customFormat="1" ht="16.5" customHeight="1">
      <c r="A264" s="35"/>
      <c r="B264" s="36"/>
      <c r="C264" s="211" t="s">
        <v>482</v>
      </c>
      <c r="D264" s="211" t="s">
        <v>235</v>
      </c>
      <c r="E264" s="212" t="s">
        <v>483</v>
      </c>
      <c r="F264" s="213" t="s">
        <v>484</v>
      </c>
      <c r="G264" s="214" t="s">
        <v>202</v>
      </c>
      <c r="H264" s="215">
        <v>1</v>
      </c>
      <c r="I264" s="216"/>
      <c r="J264" s="217">
        <f>ROUND(I264*H264,2)</f>
        <v>0</v>
      </c>
      <c r="K264" s="213" t="s">
        <v>181</v>
      </c>
      <c r="L264" s="218"/>
      <c r="M264" s="219" t="s">
        <v>19</v>
      </c>
      <c r="N264" s="220" t="s">
        <v>46</v>
      </c>
      <c r="O264" s="65"/>
      <c r="P264" s="188">
        <f>O264*H264</f>
        <v>0</v>
      </c>
      <c r="Q264" s="188">
        <v>2.3999999999999998E-3</v>
      </c>
      <c r="R264" s="188">
        <f>Q264*H264</f>
        <v>2.3999999999999998E-3</v>
      </c>
      <c r="S264" s="188">
        <v>0</v>
      </c>
      <c r="T264" s="18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0" t="s">
        <v>289</v>
      </c>
      <c r="AT264" s="190" t="s">
        <v>235</v>
      </c>
      <c r="AU264" s="190" t="s">
        <v>85</v>
      </c>
      <c r="AY264" s="18" t="s">
        <v>174</v>
      </c>
      <c r="BE264" s="191">
        <f>IF(N264="základní",J264,0)</f>
        <v>0</v>
      </c>
      <c r="BF264" s="191">
        <f>IF(N264="snížená",J264,0)</f>
        <v>0</v>
      </c>
      <c r="BG264" s="191">
        <f>IF(N264="zákl. přenesená",J264,0)</f>
        <v>0</v>
      </c>
      <c r="BH264" s="191">
        <f>IF(N264="sníž. přenesená",J264,0)</f>
        <v>0</v>
      </c>
      <c r="BI264" s="191">
        <f>IF(N264="nulová",J264,0)</f>
        <v>0</v>
      </c>
      <c r="BJ264" s="18" t="s">
        <v>83</v>
      </c>
      <c r="BK264" s="191">
        <f>ROUND(I264*H264,2)</f>
        <v>0</v>
      </c>
      <c r="BL264" s="18" t="s">
        <v>286</v>
      </c>
      <c r="BM264" s="190" t="s">
        <v>485</v>
      </c>
    </row>
    <row r="265" spans="1:65" s="2" customFormat="1" ht="11.25">
      <c r="A265" s="35"/>
      <c r="B265" s="36"/>
      <c r="C265" s="37"/>
      <c r="D265" s="192" t="s">
        <v>184</v>
      </c>
      <c r="E265" s="37"/>
      <c r="F265" s="193" t="s">
        <v>484</v>
      </c>
      <c r="G265" s="37"/>
      <c r="H265" s="37"/>
      <c r="I265" s="194"/>
      <c r="J265" s="37"/>
      <c r="K265" s="37"/>
      <c r="L265" s="40"/>
      <c r="M265" s="195"/>
      <c r="N265" s="196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184</v>
      </c>
      <c r="AU265" s="18" t="s">
        <v>85</v>
      </c>
    </row>
    <row r="266" spans="1:65" s="2" customFormat="1" ht="16.5" customHeight="1">
      <c r="A266" s="35"/>
      <c r="B266" s="36"/>
      <c r="C266" s="211" t="s">
        <v>486</v>
      </c>
      <c r="D266" s="211" t="s">
        <v>235</v>
      </c>
      <c r="E266" s="212" t="s">
        <v>487</v>
      </c>
      <c r="F266" s="213" t="s">
        <v>488</v>
      </c>
      <c r="G266" s="214" t="s">
        <v>202</v>
      </c>
      <c r="H266" s="215">
        <v>1</v>
      </c>
      <c r="I266" s="216"/>
      <c r="J266" s="217">
        <f>ROUND(I266*H266,2)</f>
        <v>0</v>
      </c>
      <c r="K266" s="213" t="s">
        <v>181</v>
      </c>
      <c r="L266" s="218"/>
      <c r="M266" s="219" t="s">
        <v>19</v>
      </c>
      <c r="N266" s="220" t="s">
        <v>46</v>
      </c>
      <c r="O266" s="65"/>
      <c r="P266" s="188">
        <f>O266*H266</f>
        <v>0</v>
      </c>
      <c r="Q266" s="188">
        <v>5.0000000000000001E-4</v>
      </c>
      <c r="R266" s="188">
        <f>Q266*H266</f>
        <v>5.0000000000000001E-4</v>
      </c>
      <c r="S266" s="188">
        <v>0</v>
      </c>
      <c r="T266" s="18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0" t="s">
        <v>289</v>
      </c>
      <c r="AT266" s="190" t="s">
        <v>235</v>
      </c>
      <c r="AU266" s="190" t="s">
        <v>85</v>
      </c>
      <c r="AY266" s="18" t="s">
        <v>174</v>
      </c>
      <c r="BE266" s="191">
        <f>IF(N266="základní",J266,0)</f>
        <v>0</v>
      </c>
      <c r="BF266" s="191">
        <f>IF(N266="snížená",J266,0)</f>
        <v>0</v>
      </c>
      <c r="BG266" s="191">
        <f>IF(N266="zákl. přenesená",J266,0)</f>
        <v>0</v>
      </c>
      <c r="BH266" s="191">
        <f>IF(N266="sníž. přenesená",J266,0)</f>
        <v>0</v>
      </c>
      <c r="BI266" s="191">
        <f>IF(N266="nulová",J266,0)</f>
        <v>0</v>
      </c>
      <c r="BJ266" s="18" t="s">
        <v>83</v>
      </c>
      <c r="BK266" s="191">
        <f>ROUND(I266*H266,2)</f>
        <v>0</v>
      </c>
      <c r="BL266" s="18" t="s">
        <v>286</v>
      </c>
      <c r="BM266" s="190" t="s">
        <v>489</v>
      </c>
    </row>
    <row r="267" spans="1:65" s="2" customFormat="1" ht="11.25">
      <c r="A267" s="35"/>
      <c r="B267" s="36"/>
      <c r="C267" s="37"/>
      <c r="D267" s="192" t="s">
        <v>184</v>
      </c>
      <c r="E267" s="37"/>
      <c r="F267" s="193" t="s">
        <v>490</v>
      </c>
      <c r="G267" s="37"/>
      <c r="H267" s="37"/>
      <c r="I267" s="194"/>
      <c r="J267" s="37"/>
      <c r="K267" s="37"/>
      <c r="L267" s="40"/>
      <c r="M267" s="195"/>
      <c r="N267" s="196"/>
      <c r="O267" s="65"/>
      <c r="P267" s="65"/>
      <c r="Q267" s="65"/>
      <c r="R267" s="65"/>
      <c r="S267" s="65"/>
      <c r="T267" s="66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184</v>
      </c>
      <c r="AU267" s="18" t="s">
        <v>85</v>
      </c>
    </row>
    <row r="268" spans="1:65" s="2" customFormat="1" ht="16.5" customHeight="1">
      <c r="A268" s="35"/>
      <c r="B268" s="36"/>
      <c r="C268" s="179" t="s">
        <v>491</v>
      </c>
      <c r="D268" s="179" t="s">
        <v>177</v>
      </c>
      <c r="E268" s="180" t="s">
        <v>492</v>
      </c>
      <c r="F268" s="181" t="s">
        <v>478</v>
      </c>
      <c r="G268" s="182" t="s">
        <v>493</v>
      </c>
      <c r="H268" s="183">
        <v>1</v>
      </c>
      <c r="I268" s="184"/>
      <c r="J268" s="185">
        <f>ROUND(I268*H268,2)</f>
        <v>0</v>
      </c>
      <c r="K268" s="181" t="s">
        <v>19</v>
      </c>
      <c r="L268" s="40"/>
      <c r="M268" s="186" t="s">
        <v>19</v>
      </c>
      <c r="N268" s="187" t="s">
        <v>46</v>
      </c>
      <c r="O268" s="65"/>
      <c r="P268" s="188">
        <f>O268*H268</f>
        <v>0</v>
      </c>
      <c r="Q268" s="188">
        <v>0</v>
      </c>
      <c r="R268" s="188">
        <f>Q268*H268</f>
        <v>0</v>
      </c>
      <c r="S268" s="188">
        <v>0</v>
      </c>
      <c r="T268" s="18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0" t="s">
        <v>286</v>
      </c>
      <c r="AT268" s="190" t="s">
        <v>177</v>
      </c>
      <c r="AU268" s="190" t="s">
        <v>85</v>
      </c>
      <c r="AY268" s="18" t="s">
        <v>174</v>
      </c>
      <c r="BE268" s="191">
        <f>IF(N268="základní",J268,0)</f>
        <v>0</v>
      </c>
      <c r="BF268" s="191">
        <f>IF(N268="snížená",J268,0)</f>
        <v>0</v>
      </c>
      <c r="BG268" s="191">
        <f>IF(N268="zákl. přenesená",J268,0)</f>
        <v>0</v>
      </c>
      <c r="BH268" s="191">
        <f>IF(N268="sníž. přenesená",J268,0)</f>
        <v>0</v>
      </c>
      <c r="BI268" s="191">
        <f>IF(N268="nulová",J268,0)</f>
        <v>0</v>
      </c>
      <c r="BJ268" s="18" t="s">
        <v>83</v>
      </c>
      <c r="BK268" s="191">
        <f>ROUND(I268*H268,2)</f>
        <v>0</v>
      </c>
      <c r="BL268" s="18" t="s">
        <v>286</v>
      </c>
      <c r="BM268" s="190" t="s">
        <v>494</v>
      </c>
    </row>
    <row r="269" spans="1:65" s="2" customFormat="1" ht="11.25">
      <c r="A269" s="35"/>
      <c r="B269" s="36"/>
      <c r="C269" s="37"/>
      <c r="D269" s="192" t="s">
        <v>184</v>
      </c>
      <c r="E269" s="37"/>
      <c r="F269" s="193" t="s">
        <v>495</v>
      </c>
      <c r="G269" s="37"/>
      <c r="H269" s="37"/>
      <c r="I269" s="194"/>
      <c r="J269" s="37"/>
      <c r="K269" s="37"/>
      <c r="L269" s="40"/>
      <c r="M269" s="195"/>
      <c r="N269" s="196"/>
      <c r="O269" s="65"/>
      <c r="P269" s="65"/>
      <c r="Q269" s="65"/>
      <c r="R269" s="65"/>
      <c r="S269" s="65"/>
      <c r="T269" s="66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8" t="s">
        <v>184</v>
      </c>
      <c r="AU269" s="18" t="s">
        <v>85</v>
      </c>
    </row>
    <row r="270" spans="1:65" s="2" customFormat="1" ht="243.75">
      <c r="A270" s="35"/>
      <c r="B270" s="36"/>
      <c r="C270" s="37"/>
      <c r="D270" s="192" t="s">
        <v>197</v>
      </c>
      <c r="E270" s="37"/>
      <c r="F270" s="210" t="s">
        <v>496</v>
      </c>
      <c r="G270" s="37"/>
      <c r="H270" s="37"/>
      <c r="I270" s="194"/>
      <c r="J270" s="37"/>
      <c r="K270" s="37"/>
      <c r="L270" s="40"/>
      <c r="M270" s="195"/>
      <c r="N270" s="196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197</v>
      </c>
      <c r="AU270" s="18" t="s">
        <v>85</v>
      </c>
    </row>
    <row r="271" spans="1:65" s="2" customFormat="1" ht="16.5" customHeight="1">
      <c r="A271" s="35"/>
      <c r="B271" s="36"/>
      <c r="C271" s="179" t="s">
        <v>497</v>
      </c>
      <c r="D271" s="179" t="s">
        <v>177</v>
      </c>
      <c r="E271" s="180" t="s">
        <v>498</v>
      </c>
      <c r="F271" s="181" t="s">
        <v>499</v>
      </c>
      <c r="G271" s="182" t="s">
        <v>202</v>
      </c>
      <c r="H271" s="183">
        <v>1</v>
      </c>
      <c r="I271" s="184"/>
      <c r="J271" s="185">
        <f>ROUND(I271*H271,2)</f>
        <v>0</v>
      </c>
      <c r="K271" s="181" t="s">
        <v>181</v>
      </c>
      <c r="L271" s="40"/>
      <c r="M271" s="186" t="s">
        <v>19</v>
      </c>
      <c r="N271" s="187" t="s">
        <v>46</v>
      </c>
      <c r="O271" s="65"/>
      <c r="P271" s="188">
        <f>O271*H271</f>
        <v>0</v>
      </c>
      <c r="Q271" s="188">
        <v>0</v>
      </c>
      <c r="R271" s="188">
        <f>Q271*H271</f>
        <v>0</v>
      </c>
      <c r="S271" s="188">
        <v>1.8E-3</v>
      </c>
      <c r="T271" s="189">
        <f>S271*H271</f>
        <v>1.8E-3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0" t="s">
        <v>286</v>
      </c>
      <c r="AT271" s="190" t="s">
        <v>177</v>
      </c>
      <c r="AU271" s="190" t="s">
        <v>85</v>
      </c>
      <c r="AY271" s="18" t="s">
        <v>174</v>
      </c>
      <c r="BE271" s="191">
        <f>IF(N271="základní",J271,0)</f>
        <v>0</v>
      </c>
      <c r="BF271" s="191">
        <f>IF(N271="snížená",J271,0)</f>
        <v>0</v>
      </c>
      <c r="BG271" s="191">
        <f>IF(N271="zákl. přenesená",J271,0)</f>
        <v>0</v>
      </c>
      <c r="BH271" s="191">
        <f>IF(N271="sníž. přenesená",J271,0)</f>
        <v>0</v>
      </c>
      <c r="BI271" s="191">
        <f>IF(N271="nulová",J271,0)</f>
        <v>0</v>
      </c>
      <c r="BJ271" s="18" t="s">
        <v>83</v>
      </c>
      <c r="BK271" s="191">
        <f>ROUND(I271*H271,2)</f>
        <v>0</v>
      </c>
      <c r="BL271" s="18" t="s">
        <v>286</v>
      </c>
      <c r="BM271" s="190" t="s">
        <v>500</v>
      </c>
    </row>
    <row r="272" spans="1:65" s="2" customFormat="1" ht="11.25">
      <c r="A272" s="35"/>
      <c r="B272" s="36"/>
      <c r="C272" s="37"/>
      <c r="D272" s="192" t="s">
        <v>184</v>
      </c>
      <c r="E272" s="37"/>
      <c r="F272" s="193" t="s">
        <v>499</v>
      </c>
      <c r="G272" s="37"/>
      <c r="H272" s="37"/>
      <c r="I272" s="194"/>
      <c r="J272" s="37"/>
      <c r="K272" s="37"/>
      <c r="L272" s="40"/>
      <c r="M272" s="195"/>
      <c r="N272" s="196"/>
      <c r="O272" s="65"/>
      <c r="P272" s="65"/>
      <c r="Q272" s="65"/>
      <c r="R272" s="65"/>
      <c r="S272" s="65"/>
      <c r="T272" s="66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184</v>
      </c>
      <c r="AU272" s="18" t="s">
        <v>85</v>
      </c>
    </row>
    <row r="273" spans="1:65" s="2" customFormat="1" ht="11.25">
      <c r="A273" s="35"/>
      <c r="B273" s="36"/>
      <c r="C273" s="37"/>
      <c r="D273" s="197" t="s">
        <v>186</v>
      </c>
      <c r="E273" s="37"/>
      <c r="F273" s="198" t="s">
        <v>501</v>
      </c>
      <c r="G273" s="37"/>
      <c r="H273" s="37"/>
      <c r="I273" s="194"/>
      <c r="J273" s="37"/>
      <c r="K273" s="37"/>
      <c r="L273" s="40"/>
      <c r="M273" s="195"/>
      <c r="N273" s="196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186</v>
      </c>
      <c r="AU273" s="18" t="s">
        <v>85</v>
      </c>
    </row>
    <row r="274" spans="1:65" s="2" customFormat="1" ht="16.5" customHeight="1">
      <c r="A274" s="35"/>
      <c r="B274" s="36"/>
      <c r="C274" s="179" t="s">
        <v>502</v>
      </c>
      <c r="D274" s="179" t="s">
        <v>177</v>
      </c>
      <c r="E274" s="180" t="s">
        <v>503</v>
      </c>
      <c r="F274" s="181" t="s">
        <v>504</v>
      </c>
      <c r="G274" s="182" t="s">
        <v>202</v>
      </c>
      <c r="H274" s="183">
        <v>1</v>
      </c>
      <c r="I274" s="184"/>
      <c r="J274" s="185">
        <f>ROUND(I274*H274,2)</f>
        <v>0</v>
      </c>
      <c r="K274" s="181" t="s">
        <v>181</v>
      </c>
      <c r="L274" s="40"/>
      <c r="M274" s="186" t="s">
        <v>19</v>
      </c>
      <c r="N274" s="187" t="s">
        <v>46</v>
      </c>
      <c r="O274" s="65"/>
      <c r="P274" s="188">
        <f>O274*H274</f>
        <v>0</v>
      </c>
      <c r="Q274" s="188">
        <v>0</v>
      </c>
      <c r="R274" s="188">
        <f>Q274*H274</f>
        <v>0</v>
      </c>
      <c r="S274" s="188">
        <v>2.4E-2</v>
      </c>
      <c r="T274" s="189">
        <f>S274*H274</f>
        <v>2.4E-2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0" t="s">
        <v>286</v>
      </c>
      <c r="AT274" s="190" t="s">
        <v>177</v>
      </c>
      <c r="AU274" s="190" t="s">
        <v>85</v>
      </c>
      <c r="AY274" s="18" t="s">
        <v>174</v>
      </c>
      <c r="BE274" s="191">
        <f>IF(N274="základní",J274,0)</f>
        <v>0</v>
      </c>
      <c r="BF274" s="191">
        <f>IF(N274="snížená",J274,0)</f>
        <v>0</v>
      </c>
      <c r="BG274" s="191">
        <f>IF(N274="zákl. přenesená",J274,0)</f>
        <v>0</v>
      </c>
      <c r="BH274" s="191">
        <f>IF(N274="sníž. přenesená",J274,0)</f>
        <v>0</v>
      </c>
      <c r="BI274" s="191">
        <f>IF(N274="nulová",J274,0)</f>
        <v>0</v>
      </c>
      <c r="BJ274" s="18" t="s">
        <v>83</v>
      </c>
      <c r="BK274" s="191">
        <f>ROUND(I274*H274,2)</f>
        <v>0</v>
      </c>
      <c r="BL274" s="18" t="s">
        <v>286</v>
      </c>
      <c r="BM274" s="190" t="s">
        <v>505</v>
      </c>
    </row>
    <row r="275" spans="1:65" s="2" customFormat="1" ht="19.5">
      <c r="A275" s="35"/>
      <c r="B275" s="36"/>
      <c r="C275" s="37"/>
      <c r="D275" s="192" t="s">
        <v>184</v>
      </c>
      <c r="E275" s="37"/>
      <c r="F275" s="193" t="s">
        <v>506</v>
      </c>
      <c r="G275" s="37"/>
      <c r="H275" s="37"/>
      <c r="I275" s="194"/>
      <c r="J275" s="37"/>
      <c r="K275" s="37"/>
      <c r="L275" s="40"/>
      <c r="M275" s="195"/>
      <c r="N275" s="196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184</v>
      </c>
      <c r="AU275" s="18" t="s">
        <v>85</v>
      </c>
    </row>
    <row r="276" spans="1:65" s="2" customFormat="1" ht="11.25">
      <c r="A276" s="35"/>
      <c r="B276" s="36"/>
      <c r="C276" s="37"/>
      <c r="D276" s="197" t="s">
        <v>186</v>
      </c>
      <c r="E276" s="37"/>
      <c r="F276" s="198" t="s">
        <v>507</v>
      </c>
      <c r="G276" s="37"/>
      <c r="H276" s="37"/>
      <c r="I276" s="194"/>
      <c r="J276" s="37"/>
      <c r="K276" s="37"/>
      <c r="L276" s="40"/>
      <c r="M276" s="195"/>
      <c r="N276" s="196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186</v>
      </c>
      <c r="AU276" s="18" t="s">
        <v>85</v>
      </c>
    </row>
    <row r="277" spans="1:65" s="2" customFormat="1" ht="16.5" customHeight="1">
      <c r="A277" s="35"/>
      <c r="B277" s="36"/>
      <c r="C277" s="179" t="s">
        <v>508</v>
      </c>
      <c r="D277" s="179" t="s">
        <v>177</v>
      </c>
      <c r="E277" s="180" t="s">
        <v>509</v>
      </c>
      <c r="F277" s="181" t="s">
        <v>510</v>
      </c>
      <c r="G277" s="182" t="s">
        <v>230</v>
      </c>
      <c r="H277" s="183">
        <v>1</v>
      </c>
      <c r="I277" s="184"/>
      <c r="J277" s="185">
        <f>ROUND(I277*H277,2)</f>
        <v>0</v>
      </c>
      <c r="K277" s="181" t="s">
        <v>181</v>
      </c>
      <c r="L277" s="40"/>
      <c r="M277" s="186" t="s">
        <v>19</v>
      </c>
      <c r="N277" s="187" t="s">
        <v>46</v>
      </c>
      <c r="O277" s="65"/>
      <c r="P277" s="188">
        <f>O277*H277</f>
        <v>0</v>
      </c>
      <c r="Q277" s="188">
        <v>4.0000000000000003E-5</v>
      </c>
      <c r="R277" s="188">
        <f>Q277*H277</f>
        <v>4.0000000000000003E-5</v>
      </c>
      <c r="S277" s="188">
        <v>0</v>
      </c>
      <c r="T277" s="18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0" t="s">
        <v>286</v>
      </c>
      <c r="AT277" s="190" t="s">
        <v>177</v>
      </c>
      <c r="AU277" s="190" t="s">
        <v>85</v>
      </c>
      <c r="AY277" s="18" t="s">
        <v>174</v>
      </c>
      <c r="BE277" s="191">
        <f>IF(N277="základní",J277,0)</f>
        <v>0</v>
      </c>
      <c r="BF277" s="191">
        <f>IF(N277="snížená",J277,0)</f>
        <v>0</v>
      </c>
      <c r="BG277" s="191">
        <f>IF(N277="zákl. přenesená",J277,0)</f>
        <v>0</v>
      </c>
      <c r="BH277" s="191">
        <f>IF(N277="sníž. přenesená",J277,0)</f>
        <v>0</v>
      </c>
      <c r="BI277" s="191">
        <f>IF(N277="nulová",J277,0)</f>
        <v>0</v>
      </c>
      <c r="BJ277" s="18" t="s">
        <v>83</v>
      </c>
      <c r="BK277" s="191">
        <f>ROUND(I277*H277,2)</f>
        <v>0</v>
      </c>
      <c r="BL277" s="18" t="s">
        <v>286</v>
      </c>
      <c r="BM277" s="190" t="s">
        <v>511</v>
      </c>
    </row>
    <row r="278" spans="1:65" s="2" customFormat="1" ht="11.25">
      <c r="A278" s="35"/>
      <c r="B278" s="36"/>
      <c r="C278" s="37"/>
      <c r="D278" s="192" t="s">
        <v>184</v>
      </c>
      <c r="E278" s="37"/>
      <c r="F278" s="193" t="s">
        <v>510</v>
      </c>
      <c r="G278" s="37"/>
      <c r="H278" s="37"/>
      <c r="I278" s="194"/>
      <c r="J278" s="37"/>
      <c r="K278" s="37"/>
      <c r="L278" s="40"/>
      <c r="M278" s="195"/>
      <c r="N278" s="196"/>
      <c r="O278" s="65"/>
      <c r="P278" s="65"/>
      <c r="Q278" s="65"/>
      <c r="R278" s="65"/>
      <c r="S278" s="65"/>
      <c r="T278" s="66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184</v>
      </c>
      <c r="AU278" s="18" t="s">
        <v>85</v>
      </c>
    </row>
    <row r="279" spans="1:65" s="2" customFormat="1" ht="11.25">
      <c r="A279" s="35"/>
      <c r="B279" s="36"/>
      <c r="C279" s="37"/>
      <c r="D279" s="197" t="s">
        <v>186</v>
      </c>
      <c r="E279" s="37"/>
      <c r="F279" s="198" t="s">
        <v>512</v>
      </c>
      <c r="G279" s="37"/>
      <c r="H279" s="37"/>
      <c r="I279" s="194"/>
      <c r="J279" s="37"/>
      <c r="K279" s="37"/>
      <c r="L279" s="40"/>
      <c r="M279" s="195"/>
      <c r="N279" s="196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186</v>
      </c>
      <c r="AU279" s="18" t="s">
        <v>85</v>
      </c>
    </row>
    <row r="280" spans="1:65" s="2" customFormat="1" ht="19.5">
      <c r="A280" s="35"/>
      <c r="B280" s="36"/>
      <c r="C280" s="37"/>
      <c r="D280" s="192" t="s">
        <v>197</v>
      </c>
      <c r="E280" s="37"/>
      <c r="F280" s="210" t="s">
        <v>513</v>
      </c>
      <c r="G280" s="37"/>
      <c r="H280" s="37"/>
      <c r="I280" s="194"/>
      <c r="J280" s="37"/>
      <c r="K280" s="37"/>
      <c r="L280" s="40"/>
      <c r="M280" s="195"/>
      <c r="N280" s="196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197</v>
      </c>
      <c r="AU280" s="18" t="s">
        <v>85</v>
      </c>
    </row>
    <row r="281" spans="1:65" s="12" customFormat="1" ht="22.9" customHeight="1">
      <c r="B281" s="163"/>
      <c r="C281" s="164"/>
      <c r="D281" s="165" t="s">
        <v>74</v>
      </c>
      <c r="E281" s="177" t="s">
        <v>514</v>
      </c>
      <c r="F281" s="177" t="s">
        <v>515</v>
      </c>
      <c r="G281" s="164"/>
      <c r="H281" s="164"/>
      <c r="I281" s="167"/>
      <c r="J281" s="178">
        <f>BK281</f>
        <v>0</v>
      </c>
      <c r="K281" s="164"/>
      <c r="L281" s="169"/>
      <c r="M281" s="170"/>
      <c r="N281" s="171"/>
      <c r="O281" s="171"/>
      <c r="P281" s="172">
        <f>SUM(P282:P295)</f>
        <v>0</v>
      </c>
      <c r="Q281" s="171"/>
      <c r="R281" s="172">
        <f>SUM(R282:R295)</f>
        <v>3.5897780000000004E-2</v>
      </c>
      <c r="S281" s="171"/>
      <c r="T281" s="173">
        <f>SUM(T282:T295)</f>
        <v>0</v>
      </c>
      <c r="AR281" s="174" t="s">
        <v>85</v>
      </c>
      <c r="AT281" s="175" t="s">
        <v>74</v>
      </c>
      <c r="AU281" s="175" t="s">
        <v>83</v>
      </c>
      <c r="AY281" s="174" t="s">
        <v>174</v>
      </c>
      <c r="BK281" s="176">
        <f>SUM(BK282:BK295)</f>
        <v>0</v>
      </c>
    </row>
    <row r="282" spans="1:65" s="2" customFormat="1" ht="16.5" customHeight="1">
      <c r="A282" s="35"/>
      <c r="B282" s="36"/>
      <c r="C282" s="179" t="s">
        <v>516</v>
      </c>
      <c r="D282" s="179" t="s">
        <v>177</v>
      </c>
      <c r="E282" s="180" t="s">
        <v>517</v>
      </c>
      <c r="F282" s="181" t="s">
        <v>518</v>
      </c>
      <c r="G282" s="182" t="s">
        <v>180</v>
      </c>
      <c r="H282" s="183">
        <v>1</v>
      </c>
      <c r="I282" s="184"/>
      <c r="J282" s="185">
        <f>ROUND(I282*H282,2)</f>
        <v>0</v>
      </c>
      <c r="K282" s="181" t="s">
        <v>181</v>
      </c>
      <c r="L282" s="40"/>
      <c r="M282" s="186" t="s">
        <v>19</v>
      </c>
      <c r="N282" s="187" t="s">
        <v>46</v>
      </c>
      <c r="O282" s="65"/>
      <c r="P282" s="188">
        <f>O282*H282</f>
        <v>0</v>
      </c>
      <c r="Q282" s="188">
        <v>3.6999999999999999E-4</v>
      </c>
      <c r="R282" s="188">
        <f>Q282*H282</f>
        <v>3.6999999999999999E-4</v>
      </c>
      <c r="S282" s="188">
        <v>0</v>
      </c>
      <c r="T282" s="18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0" t="s">
        <v>286</v>
      </c>
      <c r="AT282" s="190" t="s">
        <v>177</v>
      </c>
      <c r="AU282" s="190" t="s">
        <v>85</v>
      </c>
      <c r="AY282" s="18" t="s">
        <v>174</v>
      </c>
      <c r="BE282" s="191">
        <f>IF(N282="základní",J282,0)</f>
        <v>0</v>
      </c>
      <c r="BF282" s="191">
        <f>IF(N282="snížená",J282,0)</f>
        <v>0</v>
      </c>
      <c r="BG282" s="191">
        <f>IF(N282="zákl. přenesená",J282,0)</f>
        <v>0</v>
      </c>
      <c r="BH282" s="191">
        <f>IF(N282="sníž. přenesená",J282,0)</f>
        <v>0</v>
      </c>
      <c r="BI282" s="191">
        <f>IF(N282="nulová",J282,0)</f>
        <v>0</v>
      </c>
      <c r="BJ282" s="18" t="s">
        <v>83</v>
      </c>
      <c r="BK282" s="191">
        <f>ROUND(I282*H282,2)</f>
        <v>0</v>
      </c>
      <c r="BL282" s="18" t="s">
        <v>286</v>
      </c>
      <c r="BM282" s="190" t="s">
        <v>519</v>
      </c>
    </row>
    <row r="283" spans="1:65" s="2" customFormat="1" ht="19.5">
      <c r="A283" s="35"/>
      <c r="B283" s="36"/>
      <c r="C283" s="37"/>
      <c r="D283" s="192" t="s">
        <v>184</v>
      </c>
      <c r="E283" s="37"/>
      <c r="F283" s="193" t="s">
        <v>520</v>
      </c>
      <c r="G283" s="37"/>
      <c r="H283" s="37"/>
      <c r="I283" s="194"/>
      <c r="J283" s="37"/>
      <c r="K283" s="37"/>
      <c r="L283" s="40"/>
      <c r="M283" s="195"/>
      <c r="N283" s="196"/>
      <c r="O283" s="65"/>
      <c r="P283" s="65"/>
      <c r="Q283" s="65"/>
      <c r="R283" s="65"/>
      <c r="S283" s="65"/>
      <c r="T283" s="66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184</v>
      </c>
      <c r="AU283" s="18" t="s">
        <v>85</v>
      </c>
    </row>
    <row r="284" spans="1:65" s="2" customFormat="1" ht="11.25">
      <c r="A284" s="35"/>
      <c r="B284" s="36"/>
      <c r="C284" s="37"/>
      <c r="D284" s="197" t="s">
        <v>186</v>
      </c>
      <c r="E284" s="37"/>
      <c r="F284" s="198" t="s">
        <v>521</v>
      </c>
      <c r="G284" s="37"/>
      <c r="H284" s="37"/>
      <c r="I284" s="194"/>
      <c r="J284" s="37"/>
      <c r="K284" s="37"/>
      <c r="L284" s="40"/>
      <c r="M284" s="195"/>
      <c r="N284" s="196"/>
      <c r="O284" s="65"/>
      <c r="P284" s="65"/>
      <c r="Q284" s="65"/>
      <c r="R284" s="65"/>
      <c r="S284" s="65"/>
      <c r="T284" s="66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8" t="s">
        <v>186</v>
      </c>
      <c r="AU284" s="18" t="s">
        <v>85</v>
      </c>
    </row>
    <row r="285" spans="1:65" s="2" customFormat="1" ht="16.5" customHeight="1">
      <c r="A285" s="35"/>
      <c r="B285" s="36"/>
      <c r="C285" s="211" t="s">
        <v>522</v>
      </c>
      <c r="D285" s="211" t="s">
        <v>235</v>
      </c>
      <c r="E285" s="212" t="s">
        <v>523</v>
      </c>
      <c r="F285" s="213" t="s">
        <v>524</v>
      </c>
      <c r="G285" s="214" t="s">
        <v>180</v>
      </c>
      <c r="H285" s="215">
        <v>0.93799999999999994</v>
      </c>
      <c r="I285" s="216"/>
      <c r="J285" s="217">
        <f>ROUND(I285*H285,2)</f>
        <v>0</v>
      </c>
      <c r="K285" s="213" t="s">
        <v>310</v>
      </c>
      <c r="L285" s="218"/>
      <c r="M285" s="219" t="s">
        <v>19</v>
      </c>
      <c r="N285" s="220" t="s">
        <v>46</v>
      </c>
      <c r="O285" s="65"/>
      <c r="P285" s="188">
        <f>O285*H285</f>
        <v>0</v>
      </c>
      <c r="Q285" s="188">
        <v>3.6810000000000002E-2</v>
      </c>
      <c r="R285" s="188">
        <f>Q285*H285</f>
        <v>3.4527780000000001E-2</v>
      </c>
      <c r="S285" s="188">
        <v>0</v>
      </c>
      <c r="T285" s="18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0" t="s">
        <v>289</v>
      </c>
      <c r="AT285" s="190" t="s">
        <v>235</v>
      </c>
      <c r="AU285" s="190" t="s">
        <v>85</v>
      </c>
      <c r="AY285" s="18" t="s">
        <v>174</v>
      </c>
      <c r="BE285" s="191">
        <f>IF(N285="základní",J285,0)</f>
        <v>0</v>
      </c>
      <c r="BF285" s="191">
        <f>IF(N285="snížená",J285,0)</f>
        <v>0</v>
      </c>
      <c r="BG285" s="191">
        <f>IF(N285="zákl. přenesená",J285,0)</f>
        <v>0</v>
      </c>
      <c r="BH285" s="191">
        <f>IF(N285="sníž. přenesená",J285,0)</f>
        <v>0</v>
      </c>
      <c r="BI285" s="191">
        <f>IF(N285="nulová",J285,0)</f>
        <v>0</v>
      </c>
      <c r="BJ285" s="18" t="s">
        <v>83</v>
      </c>
      <c r="BK285" s="191">
        <f>ROUND(I285*H285,2)</f>
        <v>0</v>
      </c>
      <c r="BL285" s="18" t="s">
        <v>286</v>
      </c>
      <c r="BM285" s="190" t="s">
        <v>525</v>
      </c>
    </row>
    <row r="286" spans="1:65" s="2" customFormat="1" ht="11.25">
      <c r="A286" s="35"/>
      <c r="B286" s="36"/>
      <c r="C286" s="37"/>
      <c r="D286" s="192" t="s">
        <v>184</v>
      </c>
      <c r="E286" s="37"/>
      <c r="F286" s="193" t="s">
        <v>526</v>
      </c>
      <c r="G286" s="37"/>
      <c r="H286" s="37"/>
      <c r="I286" s="194"/>
      <c r="J286" s="37"/>
      <c r="K286" s="37"/>
      <c r="L286" s="40"/>
      <c r="M286" s="195"/>
      <c r="N286" s="196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184</v>
      </c>
      <c r="AU286" s="18" t="s">
        <v>85</v>
      </c>
    </row>
    <row r="287" spans="1:65" s="2" customFormat="1" ht="19.5">
      <c r="A287" s="35"/>
      <c r="B287" s="36"/>
      <c r="C287" s="37"/>
      <c r="D287" s="192" t="s">
        <v>197</v>
      </c>
      <c r="E287" s="37"/>
      <c r="F287" s="210" t="s">
        <v>527</v>
      </c>
      <c r="G287" s="37"/>
      <c r="H287" s="37"/>
      <c r="I287" s="194"/>
      <c r="J287" s="37"/>
      <c r="K287" s="37"/>
      <c r="L287" s="40"/>
      <c r="M287" s="195"/>
      <c r="N287" s="196"/>
      <c r="O287" s="65"/>
      <c r="P287" s="65"/>
      <c r="Q287" s="65"/>
      <c r="R287" s="65"/>
      <c r="S287" s="65"/>
      <c r="T287" s="66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197</v>
      </c>
      <c r="AU287" s="18" t="s">
        <v>85</v>
      </c>
    </row>
    <row r="288" spans="1:65" s="2" customFormat="1" ht="16.5" customHeight="1">
      <c r="A288" s="35"/>
      <c r="B288" s="36"/>
      <c r="C288" s="179" t="s">
        <v>528</v>
      </c>
      <c r="D288" s="179" t="s">
        <v>177</v>
      </c>
      <c r="E288" s="180" t="s">
        <v>529</v>
      </c>
      <c r="F288" s="181" t="s">
        <v>530</v>
      </c>
      <c r="G288" s="182" t="s">
        <v>202</v>
      </c>
      <c r="H288" s="183">
        <v>1</v>
      </c>
      <c r="I288" s="184"/>
      <c r="J288" s="185">
        <f>ROUND(I288*H288,2)</f>
        <v>0</v>
      </c>
      <c r="K288" s="181" t="s">
        <v>181</v>
      </c>
      <c r="L288" s="40"/>
      <c r="M288" s="186" t="s">
        <v>19</v>
      </c>
      <c r="N288" s="187" t="s">
        <v>46</v>
      </c>
      <c r="O288" s="65"/>
      <c r="P288" s="188">
        <f>O288*H288</f>
        <v>0</v>
      </c>
      <c r="Q288" s="188">
        <v>0</v>
      </c>
      <c r="R288" s="188">
        <f>Q288*H288</f>
        <v>0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182</v>
      </c>
      <c r="AT288" s="190" t="s">
        <v>177</v>
      </c>
      <c r="AU288" s="190" t="s">
        <v>85</v>
      </c>
      <c r="AY288" s="18" t="s">
        <v>174</v>
      </c>
      <c r="BE288" s="191">
        <f>IF(N288="základní",J288,0)</f>
        <v>0</v>
      </c>
      <c r="BF288" s="191">
        <f>IF(N288="snížená",J288,0)</f>
        <v>0</v>
      </c>
      <c r="BG288" s="191">
        <f>IF(N288="zákl. přenesená",J288,0)</f>
        <v>0</v>
      </c>
      <c r="BH288" s="191">
        <f>IF(N288="sníž. přenesená",J288,0)</f>
        <v>0</v>
      </c>
      <c r="BI288" s="191">
        <f>IF(N288="nulová",J288,0)</f>
        <v>0</v>
      </c>
      <c r="BJ288" s="18" t="s">
        <v>83</v>
      </c>
      <c r="BK288" s="191">
        <f>ROUND(I288*H288,2)</f>
        <v>0</v>
      </c>
      <c r="BL288" s="18" t="s">
        <v>182</v>
      </c>
      <c r="BM288" s="190" t="s">
        <v>531</v>
      </c>
    </row>
    <row r="289" spans="1:65" s="2" customFormat="1" ht="11.25">
      <c r="A289" s="35"/>
      <c r="B289" s="36"/>
      <c r="C289" s="37"/>
      <c r="D289" s="192" t="s">
        <v>184</v>
      </c>
      <c r="E289" s="37"/>
      <c r="F289" s="193" t="s">
        <v>532</v>
      </c>
      <c r="G289" s="37"/>
      <c r="H289" s="37"/>
      <c r="I289" s="194"/>
      <c r="J289" s="37"/>
      <c r="K289" s="37"/>
      <c r="L289" s="40"/>
      <c r="M289" s="195"/>
      <c r="N289" s="196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184</v>
      </c>
      <c r="AU289" s="18" t="s">
        <v>85</v>
      </c>
    </row>
    <row r="290" spans="1:65" s="2" customFormat="1" ht="11.25">
      <c r="A290" s="35"/>
      <c r="B290" s="36"/>
      <c r="C290" s="37"/>
      <c r="D290" s="197" t="s">
        <v>186</v>
      </c>
      <c r="E290" s="37"/>
      <c r="F290" s="198" t="s">
        <v>533</v>
      </c>
      <c r="G290" s="37"/>
      <c r="H290" s="37"/>
      <c r="I290" s="194"/>
      <c r="J290" s="37"/>
      <c r="K290" s="37"/>
      <c r="L290" s="40"/>
      <c r="M290" s="195"/>
      <c r="N290" s="196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186</v>
      </c>
      <c r="AU290" s="18" t="s">
        <v>85</v>
      </c>
    </row>
    <row r="291" spans="1:65" s="2" customFormat="1" ht="16.5" customHeight="1">
      <c r="A291" s="35"/>
      <c r="B291" s="36"/>
      <c r="C291" s="211" t="s">
        <v>534</v>
      </c>
      <c r="D291" s="211" t="s">
        <v>235</v>
      </c>
      <c r="E291" s="212" t="s">
        <v>535</v>
      </c>
      <c r="F291" s="213" t="s">
        <v>536</v>
      </c>
      <c r="G291" s="214" t="s">
        <v>202</v>
      </c>
      <c r="H291" s="215">
        <v>1</v>
      </c>
      <c r="I291" s="216"/>
      <c r="J291" s="217">
        <f>ROUND(I291*H291,2)</f>
        <v>0</v>
      </c>
      <c r="K291" s="213" t="s">
        <v>181</v>
      </c>
      <c r="L291" s="218"/>
      <c r="M291" s="219" t="s">
        <v>19</v>
      </c>
      <c r="N291" s="220" t="s">
        <v>46</v>
      </c>
      <c r="O291" s="65"/>
      <c r="P291" s="188">
        <f>O291*H291</f>
        <v>0</v>
      </c>
      <c r="Q291" s="188">
        <v>1E-3</v>
      </c>
      <c r="R291" s="188">
        <f>Q291*H291</f>
        <v>1E-3</v>
      </c>
      <c r="S291" s="188">
        <v>0</v>
      </c>
      <c r="T291" s="18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0" t="s">
        <v>234</v>
      </c>
      <c r="AT291" s="190" t="s">
        <v>235</v>
      </c>
      <c r="AU291" s="190" t="s">
        <v>85</v>
      </c>
      <c r="AY291" s="18" t="s">
        <v>174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18" t="s">
        <v>83</v>
      </c>
      <c r="BK291" s="191">
        <f>ROUND(I291*H291,2)</f>
        <v>0</v>
      </c>
      <c r="BL291" s="18" t="s">
        <v>182</v>
      </c>
      <c r="BM291" s="190" t="s">
        <v>537</v>
      </c>
    </row>
    <row r="292" spans="1:65" s="2" customFormat="1" ht="11.25">
      <c r="A292" s="35"/>
      <c r="B292" s="36"/>
      <c r="C292" s="37"/>
      <c r="D292" s="192" t="s">
        <v>184</v>
      </c>
      <c r="E292" s="37"/>
      <c r="F292" s="193" t="s">
        <v>536</v>
      </c>
      <c r="G292" s="37"/>
      <c r="H292" s="37"/>
      <c r="I292" s="194"/>
      <c r="J292" s="37"/>
      <c r="K292" s="37"/>
      <c r="L292" s="40"/>
      <c r="M292" s="195"/>
      <c r="N292" s="196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184</v>
      </c>
      <c r="AU292" s="18" t="s">
        <v>85</v>
      </c>
    </row>
    <row r="293" spans="1:65" s="2" customFormat="1" ht="16.5" customHeight="1">
      <c r="A293" s="35"/>
      <c r="B293" s="36"/>
      <c r="C293" s="179" t="s">
        <v>538</v>
      </c>
      <c r="D293" s="179" t="s">
        <v>177</v>
      </c>
      <c r="E293" s="180" t="s">
        <v>539</v>
      </c>
      <c r="F293" s="181" t="s">
        <v>540</v>
      </c>
      <c r="G293" s="182" t="s">
        <v>193</v>
      </c>
      <c r="H293" s="183">
        <v>3.5000000000000003E-2</v>
      </c>
      <c r="I293" s="184"/>
      <c r="J293" s="185">
        <f>ROUND(I293*H293,2)</f>
        <v>0</v>
      </c>
      <c r="K293" s="181" t="s">
        <v>181</v>
      </c>
      <c r="L293" s="40"/>
      <c r="M293" s="186" t="s">
        <v>19</v>
      </c>
      <c r="N293" s="187" t="s">
        <v>46</v>
      </c>
      <c r="O293" s="65"/>
      <c r="P293" s="188">
        <f>O293*H293</f>
        <v>0</v>
      </c>
      <c r="Q293" s="188">
        <v>0</v>
      </c>
      <c r="R293" s="188">
        <f>Q293*H293</f>
        <v>0</v>
      </c>
      <c r="S293" s="188">
        <v>0</v>
      </c>
      <c r="T293" s="18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0" t="s">
        <v>286</v>
      </c>
      <c r="AT293" s="190" t="s">
        <v>177</v>
      </c>
      <c r="AU293" s="190" t="s">
        <v>85</v>
      </c>
      <c r="AY293" s="18" t="s">
        <v>174</v>
      </c>
      <c r="BE293" s="191">
        <f>IF(N293="základní",J293,0)</f>
        <v>0</v>
      </c>
      <c r="BF293" s="191">
        <f>IF(N293="snížená",J293,0)</f>
        <v>0</v>
      </c>
      <c r="BG293" s="191">
        <f>IF(N293="zákl. přenesená",J293,0)</f>
        <v>0</v>
      </c>
      <c r="BH293" s="191">
        <f>IF(N293="sníž. přenesená",J293,0)</f>
        <v>0</v>
      </c>
      <c r="BI293" s="191">
        <f>IF(N293="nulová",J293,0)</f>
        <v>0</v>
      </c>
      <c r="BJ293" s="18" t="s">
        <v>83</v>
      </c>
      <c r="BK293" s="191">
        <f>ROUND(I293*H293,2)</f>
        <v>0</v>
      </c>
      <c r="BL293" s="18" t="s">
        <v>286</v>
      </c>
      <c r="BM293" s="190" t="s">
        <v>541</v>
      </c>
    </row>
    <row r="294" spans="1:65" s="2" customFormat="1" ht="19.5">
      <c r="A294" s="35"/>
      <c r="B294" s="36"/>
      <c r="C294" s="37"/>
      <c r="D294" s="192" t="s">
        <v>184</v>
      </c>
      <c r="E294" s="37"/>
      <c r="F294" s="193" t="s">
        <v>542</v>
      </c>
      <c r="G294" s="37"/>
      <c r="H294" s="37"/>
      <c r="I294" s="194"/>
      <c r="J294" s="37"/>
      <c r="K294" s="37"/>
      <c r="L294" s="40"/>
      <c r="M294" s="195"/>
      <c r="N294" s="196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184</v>
      </c>
      <c r="AU294" s="18" t="s">
        <v>85</v>
      </c>
    </row>
    <row r="295" spans="1:65" s="2" customFormat="1" ht="11.25">
      <c r="A295" s="35"/>
      <c r="B295" s="36"/>
      <c r="C295" s="37"/>
      <c r="D295" s="197" t="s">
        <v>186</v>
      </c>
      <c r="E295" s="37"/>
      <c r="F295" s="198" t="s">
        <v>543</v>
      </c>
      <c r="G295" s="37"/>
      <c r="H295" s="37"/>
      <c r="I295" s="194"/>
      <c r="J295" s="37"/>
      <c r="K295" s="37"/>
      <c r="L295" s="40"/>
      <c r="M295" s="195"/>
      <c r="N295" s="196"/>
      <c r="O295" s="65"/>
      <c r="P295" s="65"/>
      <c r="Q295" s="65"/>
      <c r="R295" s="65"/>
      <c r="S295" s="65"/>
      <c r="T295" s="66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8" t="s">
        <v>186</v>
      </c>
      <c r="AU295" s="18" t="s">
        <v>85</v>
      </c>
    </row>
    <row r="296" spans="1:65" s="12" customFormat="1" ht="22.9" customHeight="1">
      <c r="B296" s="163"/>
      <c r="C296" s="164"/>
      <c r="D296" s="165" t="s">
        <v>74</v>
      </c>
      <c r="E296" s="177" t="s">
        <v>544</v>
      </c>
      <c r="F296" s="177" t="s">
        <v>545</v>
      </c>
      <c r="G296" s="164"/>
      <c r="H296" s="164"/>
      <c r="I296" s="167"/>
      <c r="J296" s="178">
        <f>BK296</f>
        <v>0</v>
      </c>
      <c r="K296" s="164"/>
      <c r="L296" s="169"/>
      <c r="M296" s="170"/>
      <c r="N296" s="171"/>
      <c r="O296" s="171"/>
      <c r="P296" s="172">
        <f>SUM(P297:P330)</f>
        <v>0</v>
      </c>
      <c r="Q296" s="171"/>
      <c r="R296" s="172">
        <f>SUM(R297:R330)</f>
        <v>3.3069299999999995</v>
      </c>
      <c r="S296" s="171"/>
      <c r="T296" s="173">
        <f>SUM(T297:T330)</f>
        <v>0.57240000000000002</v>
      </c>
      <c r="AR296" s="174" t="s">
        <v>85</v>
      </c>
      <c r="AT296" s="175" t="s">
        <v>74</v>
      </c>
      <c r="AU296" s="175" t="s">
        <v>83</v>
      </c>
      <c r="AY296" s="174" t="s">
        <v>174</v>
      </c>
      <c r="BK296" s="176">
        <f>SUM(BK297:BK330)</f>
        <v>0</v>
      </c>
    </row>
    <row r="297" spans="1:65" s="2" customFormat="1" ht="16.5" customHeight="1">
      <c r="A297" s="35"/>
      <c r="B297" s="36"/>
      <c r="C297" s="179" t="s">
        <v>546</v>
      </c>
      <c r="D297" s="179" t="s">
        <v>177</v>
      </c>
      <c r="E297" s="180" t="s">
        <v>547</v>
      </c>
      <c r="F297" s="181" t="s">
        <v>548</v>
      </c>
      <c r="G297" s="182" t="s">
        <v>180</v>
      </c>
      <c r="H297" s="183">
        <v>173</v>
      </c>
      <c r="I297" s="184"/>
      <c r="J297" s="185">
        <f>ROUND(I297*H297,2)</f>
        <v>0</v>
      </c>
      <c r="K297" s="181" t="s">
        <v>181</v>
      </c>
      <c r="L297" s="40"/>
      <c r="M297" s="186" t="s">
        <v>19</v>
      </c>
      <c r="N297" s="187" t="s">
        <v>46</v>
      </c>
      <c r="O297" s="65"/>
      <c r="P297" s="188">
        <f>O297*H297</f>
        <v>0</v>
      </c>
      <c r="Q297" s="188">
        <v>0</v>
      </c>
      <c r="R297" s="188">
        <f>Q297*H297</f>
        <v>0</v>
      </c>
      <c r="S297" s="188">
        <v>0</v>
      </c>
      <c r="T297" s="18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0" t="s">
        <v>286</v>
      </c>
      <c r="AT297" s="190" t="s">
        <v>177</v>
      </c>
      <c r="AU297" s="190" t="s">
        <v>85</v>
      </c>
      <c r="AY297" s="18" t="s">
        <v>174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18" t="s">
        <v>83</v>
      </c>
      <c r="BK297" s="191">
        <f>ROUND(I297*H297,2)</f>
        <v>0</v>
      </c>
      <c r="BL297" s="18" t="s">
        <v>286</v>
      </c>
      <c r="BM297" s="190" t="s">
        <v>549</v>
      </c>
    </row>
    <row r="298" spans="1:65" s="2" customFormat="1" ht="11.25">
      <c r="A298" s="35"/>
      <c r="B298" s="36"/>
      <c r="C298" s="37"/>
      <c r="D298" s="192" t="s">
        <v>184</v>
      </c>
      <c r="E298" s="37"/>
      <c r="F298" s="193" t="s">
        <v>550</v>
      </c>
      <c r="G298" s="37"/>
      <c r="H298" s="37"/>
      <c r="I298" s="194"/>
      <c r="J298" s="37"/>
      <c r="K298" s="37"/>
      <c r="L298" s="40"/>
      <c r="M298" s="195"/>
      <c r="N298" s="196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184</v>
      </c>
      <c r="AU298" s="18" t="s">
        <v>85</v>
      </c>
    </row>
    <row r="299" spans="1:65" s="2" customFormat="1" ht="11.25">
      <c r="A299" s="35"/>
      <c r="B299" s="36"/>
      <c r="C299" s="37"/>
      <c r="D299" s="197" t="s">
        <v>186</v>
      </c>
      <c r="E299" s="37"/>
      <c r="F299" s="198" t="s">
        <v>551</v>
      </c>
      <c r="G299" s="37"/>
      <c r="H299" s="37"/>
      <c r="I299" s="194"/>
      <c r="J299" s="37"/>
      <c r="K299" s="37"/>
      <c r="L299" s="40"/>
      <c r="M299" s="195"/>
      <c r="N299" s="196"/>
      <c r="O299" s="65"/>
      <c r="P299" s="65"/>
      <c r="Q299" s="65"/>
      <c r="R299" s="65"/>
      <c r="S299" s="65"/>
      <c r="T299" s="66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8" t="s">
        <v>186</v>
      </c>
      <c r="AU299" s="18" t="s">
        <v>85</v>
      </c>
    </row>
    <row r="300" spans="1:65" s="13" customFormat="1" ht="11.25">
      <c r="B300" s="199"/>
      <c r="C300" s="200"/>
      <c r="D300" s="192" t="s">
        <v>188</v>
      </c>
      <c r="E300" s="201" t="s">
        <v>19</v>
      </c>
      <c r="F300" s="202" t="s">
        <v>552</v>
      </c>
      <c r="G300" s="200"/>
      <c r="H300" s="203">
        <v>173</v>
      </c>
      <c r="I300" s="204"/>
      <c r="J300" s="200"/>
      <c r="K300" s="200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188</v>
      </c>
      <c r="AU300" s="209" t="s">
        <v>85</v>
      </c>
      <c r="AV300" s="13" t="s">
        <v>85</v>
      </c>
      <c r="AW300" s="13" t="s">
        <v>34</v>
      </c>
      <c r="AX300" s="13" t="s">
        <v>83</v>
      </c>
      <c r="AY300" s="209" t="s">
        <v>174</v>
      </c>
    </row>
    <row r="301" spans="1:65" s="2" customFormat="1" ht="16.5" customHeight="1">
      <c r="A301" s="35"/>
      <c r="B301" s="36"/>
      <c r="C301" s="179" t="s">
        <v>553</v>
      </c>
      <c r="D301" s="179" t="s">
        <v>177</v>
      </c>
      <c r="E301" s="180" t="s">
        <v>554</v>
      </c>
      <c r="F301" s="181" t="s">
        <v>555</v>
      </c>
      <c r="G301" s="182" t="s">
        <v>180</v>
      </c>
      <c r="H301" s="183">
        <v>173</v>
      </c>
      <c r="I301" s="184"/>
      <c r="J301" s="185">
        <f>ROUND(I301*H301,2)</f>
        <v>0</v>
      </c>
      <c r="K301" s="181" t="s">
        <v>181</v>
      </c>
      <c r="L301" s="40"/>
      <c r="M301" s="186" t="s">
        <v>19</v>
      </c>
      <c r="N301" s="187" t="s">
        <v>46</v>
      </c>
      <c r="O301" s="65"/>
      <c r="P301" s="188">
        <f>O301*H301</f>
        <v>0</v>
      </c>
      <c r="Q301" s="188">
        <v>0</v>
      </c>
      <c r="R301" s="188">
        <f>Q301*H301</f>
        <v>0</v>
      </c>
      <c r="S301" s="188">
        <v>0</v>
      </c>
      <c r="T301" s="18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0" t="s">
        <v>286</v>
      </c>
      <c r="AT301" s="190" t="s">
        <v>177</v>
      </c>
      <c r="AU301" s="190" t="s">
        <v>85</v>
      </c>
      <c r="AY301" s="18" t="s">
        <v>174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18" t="s">
        <v>83</v>
      </c>
      <c r="BK301" s="191">
        <f>ROUND(I301*H301,2)</f>
        <v>0</v>
      </c>
      <c r="BL301" s="18" t="s">
        <v>286</v>
      </c>
      <c r="BM301" s="190" t="s">
        <v>556</v>
      </c>
    </row>
    <row r="302" spans="1:65" s="2" customFormat="1" ht="19.5">
      <c r="A302" s="35"/>
      <c r="B302" s="36"/>
      <c r="C302" s="37"/>
      <c r="D302" s="192" t="s">
        <v>184</v>
      </c>
      <c r="E302" s="37"/>
      <c r="F302" s="193" t="s">
        <v>557</v>
      </c>
      <c r="G302" s="37"/>
      <c r="H302" s="37"/>
      <c r="I302" s="194"/>
      <c r="J302" s="37"/>
      <c r="K302" s="37"/>
      <c r="L302" s="40"/>
      <c r="M302" s="195"/>
      <c r="N302" s="196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184</v>
      </c>
      <c r="AU302" s="18" t="s">
        <v>85</v>
      </c>
    </row>
    <row r="303" spans="1:65" s="2" customFormat="1" ht="11.25">
      <c r="A303" s="35"/>
      <c r="B303" s="36"/>
      <c r="C303" s="37"/>
      <c r="D303" s="197" t="s">
        <v>186</v>
      </c>
      <c r="E303" s="37"/>
      <c r="F303" s="198" t="s">
        <v>558</v>
      </c>
      <c r="G303" s="37"/>
      <c r="H303" s="37"/>
      <c r="I303" s="194"/>
      <c r="J303" s="37"/>
      <c r="K303" s="37"/>
      <c r="L303" s="40"/>
      <c r="M303" s="195"/>
      <c r="N303" s="196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186</v>
      </c>
      <c r="AU303" s="18" t="s">
        <v>85</v>
      </c>
    </row>
    <row r="304" spans="1:65" s="2" customFormat="1" ht="16.5" customHeight="1">
      <c r="A304" s="35"/>
      <c r="B304" s="36"/>
      <c r="C304" s="179" t="s">
        <v>559</v>
      </c>
      <c r="D304" s="179" t="s">
        <v>177</v>
      </c>
      <c r="E304" s="180" t="s">
        <v>560</v>
      </c>
      <c r="F304" s="181" t="s">
        <v>561</v>
      </c>
      <c r="G304" s="182" t="s">
        <v>180</v>
      </c>
      <c r="H304" s="183">
        <v>173</v>
      </c>
      <c r="I304" s="184"/>
      <c r="J304" s="185">
        <f>ROUND(I304*H304,2)</f>
        <v>0</v>
      </c>
      <c r="K304" s="181" t="s">
        <v>181</v>
      </c>
      <c r="L304" s="40"/>
      <c r="M304" s="186" t="s">
        <v>19</v>
      </c>
      <c r="N304" s="187" t="s">
        <v>46</v>
      </c>
      <c r="O304" s="65"/>
      <c r="P304" s="188">
        <f>O304*H304</f>
        <v>0</v>
      </c>
      <c r="Q304" s="188">
        <v>0</v>
      </c>
      <c r="R304" s="188">
        <f>Q304*H304</f>
        <v>0</v>
      </c>
      <c r="S304" s="188">
        <v>0</v>
      </c>
      <c r="T304" s="18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0" t="s">
        <v>286</v>
      </c>
      <c r="AT304" s="190" t="s">
        <v>177</v>
      </c>
      <c r="AU304" s="190" t="s">
        <v>85</v>
      </c>
      <c r="AY304" s="18" t="s">
        <v>174</v>
      </c>
      <c r="BE304" s="191">
        <f>IF(N304="základní",J304,0)</f>
        <v>0</v>
      </c>
      <c r="BF304" s="191">
        <f>IF(N304="snížená",J304,0)</f>
        <v>0</v>
      </c>
      <c r="BG304" s="191">
        <f>IF(N304="zákl. přenesená",J304,0)</f>
        <v>0</v>
      </c>
      <c r="BH304" s="191">
        <f>IF(N304="sníž. přenesená",J304,0)</f>
        <v>0</v>
      </c>
      <c r="BI304" s="191">
        <f>IF(N304="nulová",J304,0)</f>
        <v>0</v>
      </c>
      <c r="BJ304" s="18" t="s">
        <v>83</v>
      </c>
      <c r="BK304" s="191">
        <f>ROUND(I304*H304,2)</f>
        <v>0</v>
      </c>
      <c r="BL304" s="18" t="s">
        <v>286</v>
      </c>
      <c r="BM304" s="190" t="s">
        <v>562</v>
      </c>
    </row>
    <row r="305" spans="1:65" s="2" customFormat="1" ht="11.25">
      <c r="A305" s="35"/>
      <c r="B305" s="36"/>
      <c r="C305" s="37"/>
      <c r="D305" s="192" t="s">
        <v>184</v>
      </c>
      <c r="E305" s="37"/>
      <c r="F305" s="193" t="s">
        <v>563</v>
      </c>
      <c r="G305" s="37"/>
      <c r="H305" s="37"/>
      <c r="I305" s="194"/>
      <c r="J305" s="37"/>
      <c r="K305" s="37"/>
      <c r="L305" s="40"/>
      <c r="M305" s="195"/>
      <c r="N305" s="196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184</v>
      </c>
      <c r="AU305" s="18" t="s">
        <v>85</v>
      </c>
    </row>
    <row r="306" spans="1:65" s="2" customFormat="1" ht="11.25">
      <c r="A306" s="35"/>
      <c r="B306" s="36"/>
      <c r="C306" s="37"/>
      <c r="D306" s="197" t="s">
        <v>186</v>
      </c>
      <c r="E306" s="37"/>
      <c r="F306" s="198" t="s">
        <v>564</v>
      </c>
      <c r="G306" s="37"/>
      <c r="H306" s="37"/>
      <c r="I306" s="194"/>
      <c r="J306" s="37"/>
      <c r="K306" s="37"/>
      <c r="L306" s="40"/>
      <c r="M306" s="195"/>
      <c r="N306" s="196"/>
      <c r="O306" s="65"/>
      <c r="P306" s="65"/>
      <c r="Q306" s="65"/>
      <c r="R306" s="65"/>
      <c r="S306" s="65"/>
      <c r="T306" s="66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8" t="s">
        <v>186</v>
      </c>
      <c r="AU306" s="18" t="s">
        <v>85</v>
      </c>
    </row>
    <row r="307" spans="1:65" s="2" customFormat="1" ht="16.5" customHeight="1">
      <c r="A307" s="35"/>
      <c r="B307" s="36"/>
      <c r="C307" s="179" t="s">
        <v>565</v>
      </c>
      <c r="D307" s="179" t="s">
        <v>177</v>
      </c>
      <c r="E307" s="180" t="s">
        <v>566</v>
      </c>
      <c r="F307" s="181" t="s">
        <v>567</v>
      </c>
      <c r="G307" s="182" t="s">
        <v>180</v>
      </c>
      <c r="H307" s="183">
        <v>173</v>
      </c>
      <c r="I307" s="184"/>
      <c r="J307" s="185">
        <f>ROUND(I307*H307,2)</f>
        <v>0</v>
      </c>
      <c r="K307" s="181" t="s">
        <v>181</v>
      </c>
      <c r="L307" s="40"/>
      <c r="M307" s="186" t="s">
        <v>19</v>
      </c>
      <c r="N307" s="187" t="s">
        <v>46</v>
      </c>
      <c r="O307" s="65"/>
      <c r="P307" s="188">
        <f>O307*H307</f>
        <v>0</v>
      </c>
      <c r="Q307" s="188">
        <v>3.0000000000000001E-5</v>
      </c>
      <c r="R307" s="188">
        <f>Q307*H307</f>
        <v>5.1900000000000002E-3</v>
      </c>
      <c r="S307" s="188">
        <v>0</v>
      </c>
      <c r="T307" s="18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0" t="s">
        <v>286</v>
      </c>
      <c r="AT307" s="190" t="s">
        <v>177</v>
      </c>
      <c r="AU307" s="190" t="s">
        <v>85</v>
      </c>
      <c r="AY307" s="18" t="s">
        <v>174</v>
      </c>
      <c r="BE307" s="191">
        <f>IF(N307="základní",J307,0)</f>
        <v>0</v>
      </c>
      <c r="BF307" s="191">
        <f>IF(N307="snížená",J307,0)</f>
        <v>0</v>
      </c>
      <c r="BG307" s="191">
        <f>IF(N307="zákl. přenesená",J307,0)</f>
        <v>0</v>
      </c>
      <c r="BH307" s="191">
        <f>IF(N307="sníž. přenesená",J307,0)</f>
        <v>0</v>
      </c>
      <c r="BI307" s="191">
        <f>IF(N307="nulová",J307,0)</f>
        <v>0</v>
      </c>
      <c r="BJ307" s="18" t="s">
        <v>83</v>
      </c>
      <c r="BK307" s="191">
        <f>ROUND(I307*H307,2)</f>
        <v>0</v>
      </c>
      <c r="BL307" s="18" t="s">
        <v>286</v>
      </c>
      <c r="BM307" s="190" t="s">
        <v>568</v>
      </c>
    </row>
    <row r="308" spans="1:65" s="2" customFormat="1" ht="11.25">
      <c r="A308" s="35"/>
      <c r="B308" s="36"/>
      <c r="C308" s="37"/>
      <c r="D308" s="192" t="s">
        <v>184</v>
      </c>
      <c r="E308" s="37"/>
      <c r="F308" s="193" t="s">
        <v>569</v>
      </c>
      <c r="G308" s="37"/>
      <c r="H308" s="37"/>
      <c r="I308" s="194"/>
      <c r="J308" s="37"/>
      <c r="K308" s="37"/>
      <c r="L308" s="40"/>
      <c r="M308" s="195"/>
      <c r="N308" s="196"/>
      <c r="O308" s="65"/>
      <c r="P308" s="65"/>
      <c r="Q308" s="65"/>
      <c r="R308" s="65"/>
      <c r="S308" s="65"/>
      <c r="T308" s="66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184</v>
      </c>
      <c r="AU308" s="18" t="s">
        <v>85</v>
      </c>
    </row>
    <row r="309" spans="1:65" s="2" customFormat="1" ht="11.25">
      <c r="A309" s="35"/>
      <c r="B309" s="36"/>
      <c r="C309" s="37"/>
      <c r="D309" s="197" t="s">
        <v>186</v>
      </c>
      <c r="E309" s="37"/>
      <c r="F309" s="198" t="s">
        <v>570</v>
      </c>
      <c r="G309" s="37"/>
      <c r="H309" s="37"/>
      <c r="I309" s="194"/>
      <c r="J309" s="37"/>
      <c r="K309" s="37"/>
      <c r="L309" s="40"/>
      <c r="M309" s="195"/>
      <c r="N309" s="196"/>
      <c r="O309" s="65"/>
      <c r="P309" s="65"/>
      <c r="Q309" s="65"/>
      <c r="R309" s="65"/>
      <c r="S309" s="65"/>
      <c r="T309" s="66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186</v>
      </c>
      <c r="AU309" s="18" t="s">
        <v>85</v>
      </c>
    </row>
    <row r="310" spans="1:65" s="2" customFormat="1" ht="21.75" customHeight="1">
      <c r="A310" s="35"/>
      <c r="B310" s="36"/>
      <c r="C310" s="179" t="s">
        <v>571</v>
      </c>
      <c r="D310" s="179" t="s">
        <v>177</v>
      </c>
      <c r="E310" s="180" t="s">
        <v>572</v>
      </c>
      <c r="F310" s="181" t="s">
        <v>573</v>
      </c>
      <c r="G310" s="182" t="s">
        <v>180</v>
      </c>
      <c r="H310" s="183">
        <v>173</v>
      </c>
      <c r="I310" s="184"/>
      <c r="J310" s="185">
        <f>ROUND(I310*H310,2)</f>
        <v>0</v>
      </c>
      <c r="K310" s="181" t="s">
        <v>181</v>
      </c>
      <c r="L310" s="40"/>
      <c r="M310" s="186" t="s">
        <v>19</v>
      </c>
      <c r="N310" s="187" t="s">
        <v>46</v>
      </c>
      <c r="O310" s="65"/>
      <c r="P310" s="188">
        <f>O310*H310</f>
        <v>0</v>
      </c>
      <c r="Q310" s="188">
        <v>1.4999999999999999E-2</v>
      </c>
      <c r="R310" s="188">
        <f>Q310*H310</f>
        <v>2.5949999999999998</v>
      </c>
      <c r="S310" s="188">
        <v>0</v>
      </c>
      <c r="T310" s="18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0" t="s">
        <v>286</v>
      </c>
      <c r="AT310" s="190" t="s">
        <v>177</v>
      </c>
      <c r="AU310" s="190" t="s">
        <v>85</v>
      </c>
      <c r="AY310" s="18" t="s">
        <v>174</v>
      </c>
      <c r="BE310" s="191">
        <f>IF(N310="základní",J310,0)</f>
        <v>0</v>
      </c>
      <c r="BF310" s="191">
        <f>IF(N310="snížená",J310,0)</f>
        <v>0</v>
      </c>
      <c r="BG310" s="191">
        <f>IF(N310="zákl. přenesená",J310,0)</f>
        <v>0</v>
      </c>
      <c r="BH310" s="191">
        <f>IF(N310="sníž. přenesená",J310,0)</f>
        <v>0</v>
      </c>
      <c r="BI310" s="191">
        <f>IF(N310="nulová",J310,0)</f>
        <v>0</v>
      </c>
      <c r="BJ310" s="18" t="s">
        <v>83</v>
      </c>
      <c r="BK310" s="191">
        <f>ROUND(I310*H310,2)</f>
        <v>0</v>
      </c>
      <c r="BL310" s="18" t="s">
        <v>286</v>
      </c>
      <c r="BM310" s="190" t="s">
        <v>574</v>
      </c>
    </row>
    <row r="311" spans="1:65" s="2" customFormat="1" ht="11.25">
      <c r="A311" s="35"/>
      <c r="B311" s="36"/>
      <c r="C311" s="37"/>
      <c r="D311" s="192" t="s">
        <v>184</v>
      </c>
      <c r="E311" s="37"/>
      <c r="F311" s="193" t="s">
        <v>575</v>
      </c>
      <c r="G311" s="37"/>
      <c r="H311" s="37"/>
      <c r="I311" s="194"/>
      <c r="J311" s="37"/>
      <c r="K311" s="37"/>
      <c r="L311" s="40"/>
      <c r="M311" s="195"/>
      <c r="N311" s="196"/>
      <c r="O311" s="65"/>
      <c r="P311" s="65"/>
      <c r="Q311" s="65"/>
      <c r="R311" s="65"/>
      <c r="S311" s="65"/>
      <c r="T311" s="66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8" t="s">
        <v>184</v>
      </c>
      <c r="AU311" s="18" t="s">
        <v>85</v>
      </c>
    </row>
    <row r="312" spans="1:65" s="2" customFormat="1" ht="11.25">
      <c r="A312" s="35"/>
      <c r="B312" s="36"/>
      <c r="C312" s="37"/>
      <c r="D312" s="197" t="s">
        <v>186</v>
      </c>
      <c r="E312" s="37"/>
      <c r="F312" s="198" t="s">
        <v>576</v>
      </c>
      <c r="G312" s="37"/>
      <c r="H312" s="37"/>
      <c r="I312" s="194"/>
      <c r="J312" s="37"/>
      <c r="K312" s="37"/>
      <c r="L312" s="40"/>
      <c r="M312" s="195"/>
      <c r="N312" s="196"/>
      <c r="O312" s="65"/>
      <c r="P312" s="65"/>
      <c r="Q312" s="65"/>
      <c r="R312" s="65"/>
      <c r="S312" s="65"/>
      <c r="T312" s="66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8" t="s">
        <v>186</v>
      </c>
      <c r="AU312" s="18" t="s">
        <v>85</v>
      </c>
    </row>
    <row r="313" spans="1:65" s="2" customFormat="1" ht="16.5" customHeight="1">
      <c r="A313" s="35"/>
      <c r="B313" s="36"/>
      <c r="C313" s="179" t="s">
        <v>577</v>
      </c>
      <c r="D313" s="179" t="s">
        <v>177</v>
      </c>
      <c r="E313" s="180" t="s">
        <v>578</v>
      </c>
      <c r="F313" s="181" t="s">
        <v>579</v>
      </c>
      <c r="G313" s="182" t="s">
        <v>180</v>
      </c>
      <c r="H313" s="183">
        <v>173</v>
      </c>
      <c r="I313" s="184"/>
      <c r="J313" s="185">
        <f>ROUND(I313*H313,2)</f>
        <v>0</v>
      </c>
      <c r="K313" s="181" t="s">
        <v>181</v>
      </c>
      <c r="L313" s="40"/>
      <c r="M313" s="186" t="s">
        <v>19</v>
      </c>
      <c r="N313" s="187" t="s">
        <v>46</v>
      </c>
      <c r="O313" s="65"/>
      <c r="P313" s="188">
        <f>O313*H313</f>
        <v>0</v>
      </c>
      <c r="Q313" s="188">
        <v>0</v>
      </c>
      <c r="R313" s="188">
        <f>Q313*H313</f>
        <v>0</v>
      </c>
      <c r="S313" s="188">
        <v>3.0000000000000001E-3</v>
      </c>
      <c r="T313" s="189">
        <f>S313*H313</f>
        <v>0.51900000000000002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0" t="s">
        <v>286</v>
      </c>
      <c r="AT313" s="190" t="s">
        <v>177</v>
      </c>
      <c r="AU313" s="190" t="s">
        <v>85</v>
      </c>
      <c r="AY313" s="18" t="s">
        <v>174</v>
      </c>
      <c r="BE313" s="191">
        <f>IF(N313="základní",J313,0)</f>
        <v>0</v>
      </c>
      <c r="BF313" s="191">
        <f>IF(N313="snížená",J313,0)</f>
        <v>0</v>
      </c>
      <c r="BG313" s="191">
        <f>IF(N313="zákl. přenesená",J313,0)</f>
        <v>0</v>
      </c>
      <c r="BH313" s="191">
        <f>IF(N313="sníž. přenesená",J313,0)</f>
        <v>0</v>
      </c>
      <c r="BI313" s="191">
        <f>IF(N313="nulová",J313,0)</f>
        <v>0</v>
      </c>
      <c r="BJ313" s="18" t="s">
        <v>83</v>
      </c>
      <c r="BK313" s="191">
        <f>ROUND(I313*H313,2)</f>
        <v>0</v>
      </c>
      <c r="BL313" s="18" t="s">
        <v>286</v>
      </c>
      <c r="BM313" s="190" t="s">
        <v>580</v>
      </c>
    </row>
    <row r="314" spans="1:65" s="2" customFormat="1" ht="11.25">
      <c r="A314" s="35"/>
      <c r="B314" s="36"/>
      <c r="C314" s="37"/>
      <c r="D314" s="192" t="s">
        <v>184</v>
      </c>
      <c r="E314" s="37"/>
      <c r="F314" s="193" t="s">
        <v>581</v>
      </c>
      <c r="G314" s="37"/>
      <c r="H314" s="37"/>
      <c r="I314" s="194"/>
      <c r="J314" s="37"/>
      <c r="K314" s="37"/>
      <c r="L314" s="40"/>
      <c r="M314" s="195"/>
      <c r="N314" s="196"/>
      <c r="O314" s="65"/>
      <c r="P314" s="65"/>
      <c r="Q314" s="65"/>
      <c r="R314" s="65"/>
      <c r="S314" s="65"/>
      <c r="T314" s="66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8" t="s">
        <v>184</v>
      </c>
      <c r="AU314" s="18" t="s">
        <v>85</v>
      </c>
    </row>
    <row r="315" spans="1:65" s="2" customFormat="1" ht="11.25">
      <c r="A315" s="35"/>
      <c r="B315" s="36"/>
      <c r="C315" s="37"/>
      <c r="D315" s="197" t="s">
        <v>186</v>
      </c>
      <c r="E315" s="37"/>
      <c r="F315" s="198" t="s">
        <v>582</v>
      </c>
      <c r="G315" s="37"/>
      <c r="H315" s="37"/>
      <c r="I315" s="194"/>
      <c r="J315" s="37"/>
      <c r="K315" s="37"/>
      <c r="L315" s="40"/>
      <c r="M315" s="195"/>
      <c r="N315" s="196"/>
      <c r="O315" s="65"/>
      <c r="P315" s="65"/>
      <c r="Q315" s="65"/>
      <c r="R315" s="65"/>
      <c r="S315" s="65"/>
      <c r="T315" s="66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8" t="s">
        <v>186</v>
      </c>
      <c r="AU315" s="18" t="s">
        <v>85</v>
      </c>
    </row>
    <row r="316" spans="1:65" s="2" customFormat="1" ht="16.5" customHeight="1">
      <c r="A316" s="35"/>
      <c r="B316" s="36"/>
      <c r="C316" s="179" t="s">
        <v>583</v>
      </c>
      <c r="D316" s="179" t="s">
        <v>177</v>
      </c>
      <c r="E316" s="180" t="s">
        <v>584</v>
      </c>
      <c r="F316" s="181" t="s">
        <v>585</v>
      </c>
      <c r="G316" s="182" t="s">
        <v>180</v>
      </c>
      <c r="H316" s="183">
        <v>173</v>
      </c>
      <c r="I316" s="184"/>
      <c r="J316" s="185">
        <f>ROUND(I316*H316,2)</f>
        <v>0</v>
      </c>
      <c r="K316" s="181" t="s">
        <v>181</v>
      </c>
      <c r="L316" s="40"/>
      <c r="M316" s="186" t="s">
        <v>19</v>
      </c>
      <c r="N316" s="187" t="s">
        <v>46</v>
      </c>
      <c r="O316" s="65"/>
      <c r="P316" s="188">
        <f>O316*H316</f>
        <v>0</v>
      </c>
      <c r="Q316" s="188">
        <v>2.9999999999999997E-4</v>
      </c>
      <c r="R316" s="188">
        <f>Q316*H316</f>
        <v>5.1899999999999995E-2</v>
      </c>
      <c r="S316" s="188">
        <v>0</v>
      </c>
      <c r="T316" s="189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0" t="s">
        <v>286</v>
      </c>
      <c r="AT316" s="190" t="s">
        <v>177</v>
      </c>
      <c r="AU316" s="190" t="s">
        <v>85</v>
      </c>
      <c r="AY316" s="18" t="s">
        <v>174</v>
      </c>
      <c r="BE316" s="191">
        <f>IF(N316="základní",J316,0)</f>
        <v>0</v>
      </c>
      <c r="BF316" s="191">
        <f>IF(N316="snížená",J316,0)</f>
        <v>0</v>
      </c>
      <c r="BG316" s="191">
        <f>IF(N316="zákl. přenesená",J316,0)</f>
        <v>0</v>
      </c>
      <c r="BH316" s="191">
        <f>IF(N316="sníž. přenesená",J316,0)</f>
        <v>0</v>
      </c>
      <c r="BI316" s="191">
        <f>IF(N316="nulová",J316,0)</f>
        <v>0</v>
      </c>
      <c r="BJ316" s="18" t="s">
        <v>83</v>
      </c>
      <c r="BK316" s="191">
        <f>ROUND(I316*H316,2)</f>
        <v>0</v>
      </c>
      <c r="BL316" s="18" t="s">
        <v>286</v>
      </c>
      <c r="BM316" s="190" t="s">
        <v>586</v>
      </c>
    </row>
    <row r="317" spans="1:65" s="2" customFormat="1" ht="11.25">
      <c r="A317" s="35"/>
      <c r="B317" s="36"/>
      <c r="C317" s="37"/>
      <c r="D317" s="192" t="s">
        <v>184</v>
      </c>
      <c r="E317" s="37"/>
      <c r="F317" s="193" t="s">
        <v>587</v>
      </c>
      <c r="G317" s="37"/>
      <c r="H317" s="37"/>
      <c r="I317" s="194"/>
      <c r="J317" s="37"/>
      <c r="K317" s="37"/>
      <c r="L317" s="40"/>
      <c r="M317" s="195"/>
      <c r="N317" s="196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184</v>
      </c>
      <c r="AU317" s="18" t="s">
        <v>85</v>
      </c>
    </row>
    <row r="318" spans="1:65" s="2" customFormat="1" ht="11.25">
      <c r="A318" s="35"/>
      <c r="B318" s="36"/>
      <c r="C318" s="37"/>
      <c r="D318" s="197" t="s">
        <v>186</v>
      </c>
      <c r="E318" s="37"/>
      <c r="F318" s="198" t="s">
        <v>588</v>
      </c>
      <c r="G318" s="37"/>
      <c r="H318" s="37"/>
      <c r="I318" s="194"/>
      <c r="J318" s="37"/>
      <c r="K318" s="37"/>
      <c r="L318" s="40"/>
      <c r="M318" s="195"/>
      <c r="N318" s="196"/>
      <c r="O318" s="65"/>
      <c r="P318" s="65"/>
      <c r="Q318" s="65"/>
      <c r="R318" s="65"/>
      <c r="S318" s="65"/>
      <c r="T318" s="66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8" t="s">
        <v>186</v>
      </c>
      <c r="AU318" s="18" t="s">
        <v>85</v>
      </c>
    </row>
    <row r="319" spans="1:65" s="2" customFormat="1" ht="24.2" customHeight="1">
      <c r="A319" s="35"/>
      <c r="B319" s="36"/>
      <c r="C319" s="211" t="s">
        <v>589</v>
      </c>
      <c r="D319" s="211" t="s">
        <v>235</v>
      </c>
      <c r="E319" s="212" t="s">
        <v>590</v>
      </c>
      <c r="F319" s="213" t="s">
        <v>591</v>
      </c>
      <c r="G319" s="214" t="s">
        <v>180</v>
      </c>
      <c r="H319" s="215">
        <v>207.6</v>
      </c>
      <c r="I319" s="216"/>
      <c r="J319" s="217">
        <f>ROUND(I319*H319,2)</f>
        <v>0</v>
      </c>
      <c r="K319" s="213" t="s">
        <v>181</v>
      </c>
      <c r="L319" s="218"/>
      <c r="M319" s="219" t="s">
        <v>19</v>
      </c>
      <c r="N319" s="220" t="s">
        <v>46</v>
      </c>
      <c r="O319" s="65"/>
      <c r="P319" s="188">
        <f>O319*H319</f>
        <v>0</v>
      </c>
      <c r="Q319" s="188">
        <v>3.0999999999999999E-3</v>
      </c>
      <c r="R319" s="188">
        <f>Q319*H319</f>
        <v>0.64355999999999991</v>
      </c>
      <c r="S319" s="188">
        <v>0</v>
      </c>
      <c r="T319" s="18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0" t="s">
        <v>289</v>
      </c>
      <c r="AT319" s="190" t="s">
        <v>235</v>
      </c>
      <c r="AU319" s="190" t="s">
        <v>85</v>
      </c>
      <c r="AY319" s="18" t="s">
        <v>174</v>
      </c>
      <c r="BE319" s="191">
        <f>IF(N319="základní",J319,0)</f>
        <v>0</v>
      </c>
      <c r="BF319" s="191">
        <f>IF(N319="snížená",J319,0)</f>
        <v>0</v>
      </c>
      <c r="BG319" s="191">
        <f>IF(N319="zákl. přenesená",J319,0)</f>
        <v>0</v>
      </c>
      <c r="BH319" s="191">
        <f>IF(N319="sníž. přenesená",J319,0)</f>
        <v>0</v>
      </c>
      <c r="BI319" s="191">
        <f>IF(N319="nulová",J319,0)</f>
        <v>0</v>
      </c>
      <c r="BJ319" s="18" t="s">
        <v>83</v>
      </c>
      <c r="BK319" s="191">
        <f>ROUND(I319*H319,2)</f>
        <v>0</v>
      </c>
      <c r="BL319" s="18" t="s">
        <v>286</v>
      </c>
      <c r="BM319" s="190" t="s">
        <v>592</v>
      </c>
    </row>
    <row r="320" spans="1:65" s="2" customFormat="1" ht="11.25">
      <c r="A320" s="35"/>
      <c r="B320" s="36"/>
      <c r="C320" s="37"/>
      <c r="D320" s="192" t="s">
        <v>184</v>
      </c>
      <c r="E320" s="37"/>
      <c r="F320" s="193" t="s">
        <v>591</v>
      </c>
      <c r="G320" s="37"/>
      <c r="H320" s="37"/>
      <c r="I320" s="194"/>
      <c r="J320" s="37"/>
      <c r="K320" s="37"/>
      <c r="L320" s="40"/>
      <c r="M320" s="195"/>
      <c r="N320" s="196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184</v>
      </c>
      <c r="AU320" s="18" t="s">
        <v>85</v>
      </c>
    </row>
    <row r="321" spans="1:65" s="13" customFormat="1" ht="11.25">
      <c r="B321" s="199"/>
      <c r="C321" s="200"/>
      <c r="D321" s="192" t="s">
        <v>188</v>
      </c>
      <c r="E321" s="201" t="s">
        <v>19</v>
      </c>
      <c r="F321" s="202" t="s">
        <v>593</v>
      </c>
      <c r="G321" s="200"/>
      <c r="H321" s="203">
        <v>207.6</v>
      </c>
      <c r="I321" s="204"/>
      <c r="J321" s="200"/>
      <c r="K321" s="200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188</v>
      </c>
      <c r="AU321" s="209" t="s">
        <v>85</v>
      </c>
      <c r="AV321" s="13" t="s">
        <v>85</v>
      </c>
      <c r="AW321" s="13" t="s">
        <v>34</v>
      </c>
      <c r="AX321" s="13" t="s">
        <v>83</v>
      </c>
      <c r="AY321" s="209" t="s">
        <v>174</v>
      </c>
    </row>
    <row r="322" spans="1:65" s="2" customFormat="1" ht="16.5" customHeight="1">
      <c r="A322" s="35"/>
      <c r="B322" s="36"/>
      <c r="C322" s="179" t="s">
        <v>594</v>
      </c>
      <c r="D322" s="179" t="s">
        <v>177</v>
      </c>
      <c r="E322" s="180" t="s">
        <v>595</v>
      </c>
      <c r="F322" s="181" t="s">
        <v>596</v>
      </c>
      <c r="G322" s="182" t="s">
        <v>230</v>
      </c>
      <c r="H322" s="183">
        <v>178</v>
      </c>
      <c r="I322" s="184"/>
      <c r="J322" s="185">
        <f>ROUND(I322*H322,2)</f>
        <v>0</v>
      </c>
      <c r="K322" s="181" t="s">
        <v>181</v>
      </c>
      <c r="L322" s="40"/>
      <c r="M322" s="186" t="s">
        <v>19</v>
      </c>
      <c r="N322" s="187" t="s">
        <v>46</v>
      </c>
      <c r="O322" s="65"/>
      <c r="P322" s="188">
        <f>O322*H322</f>
        <v>0</v>
      </c>
      <c r="Q322" s="188">
        <v>0</v>
      </c>
      <c r="R322" s="188">
        <f>Q322*H322</f>
        <v>0</v>
      </c>
      <c r="S322" s="188">
        <v>2.9999999999999997E-4</v>
      </c>
      <c r="T322" s="189">
        <f>S322*H322</f>
        <v>5.3399999999999996E-2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0" t="s">
        <v>286</v>
      </c>
      <c r="AT322" s="190" t="s">
        <v>177</v>
      </c>
      <c r="AU322" s="190" t="s">
        <v>85</v>
      </c>
      <c r="AY322" s="18" t="s">
        <v>174</v>
      </c>
      <c r="BE322" s="191">
        <f>IF(N322="základní",J322,0)</f>
        <v>0</v>
      </c>
      <c r="BF322" s="191">
        <f>IF(N322="snížená",J322,0)</f>
        <v>0</v>
      </c>
      <c r="BG322" s="191">
        <f>IF(N322="zákl. přenesená",J322,0)</f>
        <v>0</v>
      </c>
      <c r="BH322" s="191">
        <f>IF(N322="sníž. přenesená",J322,0)</f>
        <v>0</v>
      </c>
      <c r="BI322" s="191">
        <f>IF(N322="nulová",J322,0)</f>
        <v>0</v>
      </c>
      <c r="BJ322" s="18" t="s">
        <v>83</v>
      </c>
      <c r="BK322" s="191">
        <f>ROUND(I322*H322,2)</f>
        <v>0</v>
      </c>
      <c r="BL322" s="18" t="s">
        <v>286</v>
      </c>
      <c r="BM322" s="190" t="s">
        <v>597</v>
      </c>
    </row>
    <row r="323" spans="1:65" s="2" customFormat="1" ht="11.25">
      <c r="A323" s="35"/>
      <c r="B323" s="36"/>
      <c r="C323" s="37"/>
      <c r="D323" s="192" t="s">
        <v>184</v>
      </c>
      <c r="E323" s="37"/>
      <c r="F323" s="193" t="s">
        <v>598</v>
      </c>
      <c r="G323" s="37"/>
      <c r="H323" s="37"/>
      <c r="I323" s="194"/>
      <c r="J323" s="37"/>
      <c r="K323" s="37"/>
      <c r="L323" s="40"/>
      <c r="M323" s="195"/>
      <c r="N323" s="196"/>
      <c r="O323" s="65"/>
      <c r="P323" s="65"/>
      <c r="Q323" s="65"/>
      <c r="R323" s="65"/>
      <c r="S323" s="65"/>
      <c r="T323" s="66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8" t="s">
        <v>184</v>
      </c>
      <c r="AU323" s="18" t="s">
        <v>85</v>
      </c>
    </row>
    <row r="324" spans="1:65" s="2" customFormat="1" ht="11.25">
      <c r="A324" s="35"/>
      <c r="B324" s="36"/>
      <c r="C324" s="37"/>
      <c r="D324" s="197" t="s">
        <v>186</v>
      </c>
      <c r="E324" s="37"/>
      <c r="F324" s="198" t="s">
        <v>599</v>
      </c>
      <c r="G324" s="37"/>
      <c r="H324" s="37"/>
      <c r="I324" s="194"/>
      <c r="J324" s="37"/>
      <c r="K324" s="37"/>
      <c r="L324" s="40"/>
      <c r="M324" s="195"/>
      <c r="N324" s="196"/>
      <c r="O324" s="65"/>
      <c r="P324" s="65"/>
      <c r="Q324" s="65"/>
      <c r="R324" s="65"/>
      <c r="S324" s="65"/>
      <c r="T324" s="66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8" t="s">
        <v>186</v>
      </c>
      <c r="AU324" s="18" t="s">
        <v>85</v>
      </c>
    </row>
    <row r="325" spans="1:65" s="2" customFormat="1" ht="16.5" customHeight="1">
      <c r="A325" s="35"/>
      <c r="B325" s="36"/>
      <c r="C325" s="179" t="s">
        <v>600</v>
      </c>
      <c r="D325" s="179" t="s">
        <v>177</v>
      </c>
      <c r="E325" s="180" t="s">
        <v>601</v>
      </c>
      <c r="F325" s="181" t="s">
        <v>602</v>
      </c>
      <c r="G325" s="182" t="s">
        <v>230</v>
      </c>
      <c r="H325" s="183">
        <v>188</v>
      </c>
      <c r="I325" s="184"/>
      <c r="J325" s="185">
        <f>ROUND(I325*H325,2)</f>
        <v>0</v>
      </c>
      <c r="K325" s="181" t="s">
        <v>181</v>
      </c>
      <c r="L325" s="40"/>
      <c r="M325" s="186" t="s">
        <v>19</v>
      </c>
      <c r="N325" s="187" t="s">
        <v>46</v>
      </c>
      <c r="O325" s="65"/>
      <c r="P325" s="188">
        <f>O325*H325</f>
        <v>0</v>
      </c>
      <c r="Q325" s="188">
        <v>6.0000000000000002E-5</v>
      </c>
      <c r="R325" s="188">
        <f>Q325*H325</f>
        <v>1.128E-2</v>
      </c>
      <c r="S325" s="188">
        <v>0</v>
      </c>
      <c r="T325" s="18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0" t="s">
        <v>286</v>
      </c>
      <c r="AT325" s="190" t="s">
        <v>177</v>
      </c>
      <c r="AU325" s="190" t="s">
        <v>85</v>
      </c>
      <c r="AY325" s="18" t="s">
        <v>174</v>
      </c>
      <c r="BE325" s="191">
        <f>IF(N325="základní",J325,0)</f>
        <v>0</v>
      </c>
      <c r="BF325" s="191">
        <f>IF(N325="snížená",J325,0)</f>
        <v>0</v>
      </c>
      <c r="BG325" s="191">
        <f>IF(N325="zákl. přenesená",J325,0)</f>
        <v>0</v>
      </c>
      <c r="BH325" s="191">
        <f>IF(N325="sníž. přenesená",J325,0)</f>
        <v>0</v>
      </c>
      <c r="BI325" s="191">
        <f>IF(N325="nulová",J325,0)</f>
        <v>0</v>
      </c>
      <c r="BJ325" s="18" t="s">
        <v>83</v>
      </c>
      <c r="BK325" s="191">
        <f>ROUND(I325*H325,2)</f>
        <v>0</v>
      </c>
      <c r="BL325" s="18" t="s">
        <v>286</v>
      </c>
      <c r="BM325" s="190" t="s">
        <v>603</v>
      </c>
    </row>
    <row r="326" spans="1:65" s="2" customFormat="1" ht="11.25">
      <c r="A326" s="35"/>
      <c r="B326" s="36"/>
      <c r="C326" s="37"/>
      <c r="D326" s="192" t="s">
        <v>184</v>
      </c>
      <c r="E326" s="37"/>
      <c r="F326" s="193" t="s">
        <v>602</v>
      </c>
      <c r="G326" s="37"/>
      <c r="H326" s="37"/>
      <c r="I326" s="194"/>
      <c r="J326" s="37"/>
      <c r="K326" s="37"/>
      <c r="L326" s="40"/>
      <c r="M326" s="195"/>
      <c r="N326" s="196"/>
      <c r="O326" s="65"/>
      <c r="P326" s="65"/>
      <c r="Q326" s="65"/>
      <c r="R326" s="65"/>
      <c r="S326" s="65"/>
      <c r="T326" s="66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184</v>
      </c>
      <c r="AU326" s="18" t="s">
        <v>85</v>
      </c>
    </row>
    <row r="327" spans="1:65" s="2" customFormat="1" ht="11.25">
      <c r="A327" s="35"/>
      <c r="B327" s="36"/>
      <c r="C327" s="37"/>
      <c r="D327" s="197" t="s">
        <v>186</v>
      </c>
      <c r="E327" s="37"/>
      <c r="F327" s="198" t="s">
        <v>604</v>
      </c>
      <c r="G327" s="37"/>
      <c r="H327" s="37"/>
      <c r="I327" s="194"/>
      <c r="J327" s="37"/>
      <c r="K327" s="37"/>
      <c r="L327" s="40"/>
      <c r="M327" s="195"/>
      <c r="N327" s="196"/>
      <c r="O327" s="65"/>
      <c r="P327" s="65"/>
      <c r="Q327" s="65"/>
      <c r="R327" s="65"/>
      <c r="S327" s="65"/>
      <c r="T327" s="66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186</v>
      </c>
      <c r="AU327" s="18" t="s">
        <v>85</v>
      </c>
    </row>
    <row r="328" spans="1:65" s="2" customFormat="1" ht="16.5" customHeight="1">
      <c r="A328" s="35"/>
      <c r="B328" s="36"/>
      <c r="C328" s="179" t="s">
        <v>605</v>
      </c>
      <c r="D328" s="179" t="s">
        <v>177</v>
      </c>
      <c r="E328" s="180" t="s">
        <v>606</v>
      </c>
      <c r="F328" s="181" t="s">
        <v>607</v>
      </c>
      <c r="G328" s="182" t="s">
        <v>193</v>
      </c>
      <c r="H328" s="183">
        <v>3.2</v>
      </c>
      <c r="I328" s="184"/>
      <c r="J328" s="185">
        <f>ROUND(I328*H328,2)</f>
        <v>0</v>
      </c>
      <c r="K328" s="181" t="s">
        <v>181</v>
      </c>
      <c r="L328" s="40"/>
      <c r="M328" s="186" t="s">
        <v>19</v>
      </c>
      <c r="N328" s="187" t="s">
        <v>46</v>
      </c>
      <c r="O328" s="65"/>
      <c r="P328" s="188">
        <f>O328*H328</f>
        <v>0</v>
      </c>
      <c r="Q328" s="188">
        <v>0</v>
      </c>
      <c r="R328" s="188">
        <f>Q328*H328</f>
        <v>0</v>
      </c>
      <c r="S328" s="188">
        <v>0</v>
      </c>
      <c r="T328" s="18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0" t="s">
        <v>286</v>
      </c>
      <c r="AT328" s="190" t="s">
        <v>177</v>
      </c>
      <c r="AU328" s="190" t="s">
        <v>85</v>
      </c>
      <c r="AY328" s="18" t="s">
        <v>174</v>
      </c>
      <c r="BE328" s="191">
        <f>IF(N328="základní",J328,0)</f>
        <v>0</v>
      </c>
      <c r="BF328" s="191">
        <f>IF(N328="snížená",J328,0)</f>
        <v>0</v>
      </c>
      <c r="BG328" s="191">
        <f>IF(N328="zákl. přenesená",J328,0)</f>
        <v>0</v>
      </c>
      <c r="BH328" s="191">
        <f>IF(N328="sníž. přenesená",J328,0)</f>
        <v>0</v>
      </c>
      <c r="BI328" s="191">
        <f>IF(N328="nulová",J328,0)</f>
        <v>0</v>
      </c>
      <c r="BJ328" s="18" t="s">
        <v>83</v>
      </c>
      <c r="BK328" s="191">
        <f>ROUND(I328*H328,2)</f>
        <v>0</v>
      </c>
      <c r="BL328" s="18" t="s">
        <v>286</v>
      </c>
      <c r="BM328" s="190" t="s">
        <v>608</v>
      </c>
    </row>
    <row r="329" spans="1:65" s="2" customFormat="1" ht="19.5">
      <c r="A329" s="35"/>
      <c r="B329" s="36"/>
      <c r="C329" s="37"/>
      <c r="D329" s="192" t="s">
        <v>184</v>
      </c>
      <c r="E329" s="37"/>
      <c r="F329" s="193" t="s">
        <v>609</v>
      </c>
      <c r="G329" s="37"/>
      <c r="H329" s="37"/>
      <c r="I329" s="194"/>
      <c r="J329" s="37"/>
      <c r="K329" s="37"/>
      <c r="L329" s="40"/>
      <c r="M329" s="195"/>
      <c r="N329" s="196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184</v>
      </c>
      <c r="AU329" s="18" t="s">
        <v>85</v>
      </c>
    </row>
    <row r="330" spans="1:65" s="2" customFormat="1" ht="11.25">
      <c r="A330" s="35"/>
      <c r="B330" s="36"/>
      <c r="C330" s="37"/>
      <c r="D330" s="197" t="s">
        <v>186</v>
      </c>
      <c r="E330" s="37"/>
      <c r="F330" s="198" t="s">
        <v>610</v>
      </c>
      <c r="G330" s="37"/>
      <c r="H330" s="37"/>
      <c r="I330" s="194"/>
      <c r="J330" s="37"/>
      <c r="K330" s="37"/>
      <c r="L330" s="40"/>
      <c r="M330" s="195"/>
      <c r="N330" s="196"/>
      <c r="O330" s="65"/>
      <c r="P330" s="65"/>
      <c r="Q330" s="65"/>
      <c r="R330" s="65"/>
      <c r="S330" s="65"/>
      <c r="T330" s="66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8" t="s">
        <v>186</v>
      </c>
      <c r="AU330" s="18" t="s">
        <v>85</v>
      </c>
    </row>
    <row r="331" spans="1:65" s="12" customFormat="1" ht="22.9" customHeight="1">
      <c r="B331" s="163"/>
      <c r="C331" s="164"/>
      <c r="D331" s="165" t="s">
        <v>74</v>
      </c>
      <c r="E331" s="177" t="s">
        <v>611</v>
      </c>
      <c r="F331" s="177" t="s">
        <v>612</v>
      </c>
      <c r="G331" s="164"/>
      <c r="H331" s="164"/>
      <c r="I331" s="167"/>
      <c r="J331" s="178">
        <f>BK331</f>
        <v>0</v>
      </c>
      <c r="K331" s="164"/>
      <c r="L331" s="169"/>
      <c r="M331" s="170"/>
      <c r="N331" s="171"/>
      <c r="O331" s="171"/>
      <c r="P331" s="172">
        <f>SUM(P332:P367)</f>
        <v>0</v>
      </c>
      <c r="Q331" s="171"/>
      <c r="R331" s="172">
        <f>SUM(R332:R367)</f>
        <v>4.0342250999999996</v>
      </c>
      <c r="S331" s="171"/>
      <c r="T331" s="173">
        <f>SUM(T332:T367)</f>
        <v>2.1885119999999998</v>
      </c>
      <c r="AR331" s="174" t="s">
        <v>85</v>
      </c>
      <c r="AT331" s="175" t="s">
        <v>74</v>
      </c>
      <c r="AU331" s="175" t="s">
        <v>83</v>
      </c>
      <c r="AY331" s="174" t="s">
        <v>174</v>
      </c>
      <c r="BK331" s="176">
        <f>SUM(BK332:BK367)</f>
        <v>0</v>
      </c>
    </row>
    <row r="332" spans="1:65" s="2" customFormat="1" ht="16.5" customHeight="1">
      <c r="A332" s="35"/>
      <c r="B332" s="36"/>
      <c r="C332" s="179" t="s">
        <v>613</v>
      </c>
      <c r="D332" s="179" t="s">
        <v>177</v>
      </c>
      <c r="E332" s="180" t="s">
        <v>614</v>
      </c>
      <c r="F332" s="181" t="s">
        <v>615</v>
      </c>
      <c r="G332" s="182" t="s">
        <v>180</v>
      </c>
      <c r="H332" s="183">
        <v>60</v>
      </c>
      <c r="I332" s="184"/>
      <c r="J332" s="185">
        <f>ROUND(I332*H332,2)</f>
        <v>0</v>
      </c>
      <c r="K332" s="181" t="s">
        <v>181</v>
      </c>
      <c r="L332" s="40"/>
      <c r="M332" s="186" t="s">
        <v>19</v>
      </c>
      <c r="N332" s="187" t="s">
        <v>46</v>
      </c>
      <c r="O332" s="65"/>
      <c r="P332" s="188">
        <f>O332*H332</f>
        <v>0</v>
      </c>
      <c r="Q332" s="188">
        <v>2.9999999999999997E-4</v>
      </c>
      <c r="R332" s="188">
        <f>Q332*H332</f>
        <v>1.7999999999999999E-2</v>
      </c>
      <c r="S332" s="188">
        <v>0</v>
      </c>
      <c r="T332" s="18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0" t="s">
        <v>286</v>
      </c>
      <c r="AT332" s="190" t="s">
        <v>177</v>
      </c>
      <c r="AU332" s="190" t="s">
        <v>85</v>
      </c>
      <c r="AY332" s="18" t="s">
        <v>174</v>
      </c>
      <c r="BE332" s="191">
        <f>IF(N332="základní",J332,0)</f>
        <v>0</v>
      </c>
      <c r="BF332" s="191">
        <f>IF(N332="snížená",J332,0)</f>
        <v>0</v>
      </c>
      <c r="BG332" s="191">
        <f>IF(N332="zákl. přenesená",J332,0)</f>
        <v>0</v>
      </c>
      <c r="BH332" s="191">
        <f>IF(N332="sníž. přenesená",J332,0)</f>
        <v>0</v>
      </c>
      <c r="BI332" s="191">
        <f>IF(N332="nulová",J332,0)</f>
        <v>0</v>
      </c>
      <c r="BJ332" s="18" t="s">
        <v>83</v>
      </c>
      <c r="BK332" s="191">
        <f>ROUND(I332*H332,2)</f>
        <v>0</v>
      </c>
      <c r="BL332" s="18" t="s">
        <v>286</v>
      </c>
      <c r="BM332" s="190" t="s">
        <v>616</v>
      </c>
    </row>
    <row r="333" spans="1:65" s="2" customFormat="1" ht="11.25">
      <c r="A333" s="35"/>
      <c r="B333" s="36"/>
      <c r="C333" s="37"/>
      <c r="D333" s="192" t="s">
        <v>184</v>
      </c>
      <c r="E333" s="37"/>
      <c r="F333" s="193" t="s">
        <v>617</v>
      </c>
      <c r="G333" s="37"/>
      <c r="H333" s="37"/>
      <c r="I333" s="194"/>
      <c r="J333" s="37"/>
      <c r="K333" s="37"/>
      <c r="L333" s="40"/>
      <c r="M333" s="195"/>
      <c r="N333" s="196"/>
      <c r="O333" s="65"/>
      <c r="P333" s="65"/>
      <c r="Q333" s="65"/>
      <c r="R333" s="65"/>
      <c r="S333" s="65"/>
      <c r="T333" s="66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8" t="s">
        <v>184</v>
      </c>
      <c r="AU333" s="18" t="s">
        <v>85</v>
      </c>
    </row>
    <row r="334" spans="1:65" s="2" customFormat="1" ht="11.25">
      <c r="A334" s="35"/>
      <c r="B334" s="36"/>
      <c r="C334" s="37"/>
      <c r="D334" s="197" t="s">
        <v>186</v>
      </c>
      <c r="E334" s="37"/>
      <c r="F334" s="198" t="s">
        <v>618</v>
      </c>
      <c r="G334" s="37"/>
      <c r="H334" s="37"/>
      <c r="I334" s="194"/>
      <c r="J334" s="37"/>
      <c r="K334" s="37"/>
      <c r="L334" s="40"/>
      <c r="M334" s="195"/>
      <c r="N334" s="196"/>
      <c r="O334" s="65"/>
      <c r="P334" s="65"/>
      <c r="Q334" s="65"/>
      <c r="R334" s="65"/>
      <c r="S334" s="65"/>
      <c r="T334" s="66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186</v>
      </c>
      <c r="AU334" s="18" t="s">
        <v>85</v>
      </c>
    </row>
    <row r="335" spans="1:65" s="13" customFormat="1" ht="11.25">
      <c r="B335" s="199"/>
      <c r="C335" s="200"/>
      <c r="D335" s="192" t="s">
        <v>188</v>
      </c>
      <c r="E335" s="201" t="s">
        <v>19</v>
      </c>
      <c r="F335" s="202" t="s">
        <v>619</v>
      </c>
      <c r="G335" s="200"/>
      <c r="H335" s="203">
        <v>60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188</v>
      </c>
      <c r="AU335" s="209" t="s">
        <v>85</v>
      </c>
      <c r="AV335" s="13" t="s">
        <v>85</v>
      </c>
      <c r="AW335" s="13" t="s">
        <v>34</v>
      </c>
      <c r="AX335" s="13" t="s">
        <v>83</v>
      </c>
      <c r="AY335" s="209" t="s">
        <v>174</v>
      </c>
    </row>
    <row r="336" spans="1:65" s="2" customFormat="1" ht="16.5" customHeight="1">
      <c r="A336" s="35"/>
      <c r="B336" s="36"/>
      <c r="C336" s="211" t="s">
        <v>620</v>
      </c>
      <c r="D336" s="211" t="s">
        <v>235</v>
      </c>
      <c r="E336" s="212" t="s">
        <v>621</v>
      </c>
      <c r="F336" s="213" t="s">
        <v>622</v>
      </c>
      <c r="G336" s="214" t="s">
        <v>623</v>
      </c>
      <c r="H336" s="215">
        <v>30</v>
      </c>
      <c r="I336" s="216"/>
      <c r="J336" s="217">
        <f>ROUND(I336*H336,2)</f>
        <v>0</v>
      </c>
      <c r="K336" s="213" t="s">
        <v>181</v>
      </c>
      <c r="L336" s="218"/>
      <c r="M336" s="219" t="s">
        <v>19</v>
      </c>
      <c r="N336" s="220" t="s">
        <v>46</v>
      </c>
      <c r="O336" s="65"/>
      <c r="P336" s="188">
        <f>O336*H336</f>
        <v>0</v>
      </c>
      <c r="Q336" s="188">
        <v>1E-3</v>
      </c>
      <c r="R336" s="188">
        <f>Q336*H336</f>
        <v>0.03</v>
      </c>
      <c r="S336" s="188">
        <v>0</v>
      </c>
      <c r="T336" s="18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0" t="s">
        <v>289</v>
      </c>
      <c r="AT336" s="190" t="s">
        <v>235</v>
      </c>
      <c r="AU336" s="190" t="s">
        <v>85</v>
      </c>
      <c r="AY336" s="18" t="s">
        <v>174</v>
      </c>
      <c r="BE336" s="191">
        <f>IF(N336="základní",J336,0)</f>
        <v>0</v>
      </c>
      <c r="BF336" s="191">
        <f>IF(N336="snížená",J336,0)</f>
        <v>0</v>
      </c>
      <c r="BG336" s="191">
        <f>IF(N336="zákl. přenesená",J336,0)</f>
        <v>0</v>
      </c>
      <c r="BH336" s="191">
        <f>IF(N336="sníž. přenesená",J336,0)</f>
        <v>0</v>
      </c>
      <c r="BI336" s="191">
        <f>IF(N336="nulová",J336,0)</f>
        <v>0</v>
      </c>
      <c r="BJ336" s="18" t="s">
        <v>83</v>
      </c>
      <c r="BK336" s="191">
        <f>ROUND(I336*H336,2)</f>
        <v>0</v>
      </c>
      <c r="BL336" s="18" t="s">
        <v>286</v>
      </c>
      <c r="BM336" s="190" t="s">
        <v>624</v>
      </c>
    </row>
    <row r="337" spans="1:65" s="2" customFormat="1" ht="11.25">
      <c r="A337" s="35"/>
      <c r="B337" s="36"/>
      <c r="C337" s="37"/>
      <c r="D337" s="192" t="s">
        <v>184</v>
      </c>
      <c r="E337" s="37"/>
      <c r="F337" s="193" t="s">
        <v>625</v>
      </c>
      <c r="G337" s="37"/>
      <c r="H337" s="37"/>
      <c r="I337" s="194"/>
      <c r="J337" s="37"/>
      <c r="K337" s="37"/>
      <c r="L337" s="40"/>
      <c r="M337" s="195"/>
      <c r="N337" s="196"/>
      <c r="O337" s="65"/>
      <c r="P337" s="65"/>
      <c r="Q337" s="65"/>
      <c r="R337" s="65"/>
      <c r="S337" s="65"/>
      <c r="T337" s="66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184</v>
      </c>
      <c r="AU337" s="18" t="s">
        <v>85</v>
      </c>
    </row>
    <row r="338" spans="1:65" s="2" customFormat="1" ht="16.5" customHeight="1">
      <c r="A338" s="35"/>
      <c r="B338" s="36"/>
      <c r="C338" s="179" t="s">
        <v>626</v>
      </c>
      <c r="D338" s="179" t="s">
        <v>177</v>
      </c>
      <c r="E338" s="180" t="s">
        <v>627</v>
      </c>
      <c r="F338" s="181" t="s">
        <v>628</v>
      </c>
      <c r="G338" s="182" t="s">
        <v>180</v>
      </c>
      <c r="H338" s="183">
        <v>60</v>
      </c>
      <c r="I338" s="184"/>
      <c r="J338" s="185">
        <f>ROUND(I338*H338,2)</f>
        <v>0</v>
      </c>
      <c r="K338" s="181" t="s">
        <v>181</v>
      </c>
      <c r="L338" s="40"/>
      <c r="M338" s="186" t="s">
        <v>19</v>
      </c>
      <c r="N338" s="187" t="s">
        <v>46</v>
      </c>
      <c r="O338" s="65"/>
      <c r="P338" s="188">
        <f>O338*H338</f>
        <v>0</v>
      </c>
      <c r="Q338" s="188">
        <v>4.4999999999999997E-3</v>
      </c>
      <c r="R338" s="188">
        <f>Q338*H338</f>
        <v>0.26999999999999996</v>
      </c>
      <c r="S338" s="188">
        <v>0</v>
      </c>
      <c r="T338" s="189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0" t="s">
        <v>286</v>
      </c>
      <c r="AT338" s="190" t="s">
        <v>177</v>
      </c>
      <c r="AU338" s="190" t="s">
        <v>85</v>
      </c>
      <c r="AY338" s="18" t="s">
        <v>174</v>
      </c>
      <c r="BE338" s="191">
        <f>IF(N338="základní",J338,0)</f>
        <v>0</v>
      </c>
      <c r="BF338" s="191">
        <f>IF(N338="snížená",J338,0)</f>
        <v>0</v>
      </c>
      <c r="BG338" s="191">
        <f>IF(N338="zákl. přenesená",J338,0)</f>
        <v>0</v>
      </c>
      <c r="BH338" s="191">
        <f>IF(N338="sníž. přenesená",J338,0)</f>
        <v>0</v>
      </c>
      <c r="BI338" s="191">
        <f>IF(N338="nulová",J338,0)</f>
        <v>0</v>
      </c>
      <c r="BJ338" s="18" t="s">
        <v>83</v>
      </c>
      <c r="BK338" s="191">
        <f>ROUND(I338*H338,2)</f>
        <v>0</v>
      </c>
      <c r="BL338" s="18" t="s">
        <v>286</v>
      </c>
      <c r="BM338" s="190" t="s">
        <v>629</v>
      </c>
    </row>
    <row r="339" spans="1:65" s="2" customFormat="1" ht="11.25">
      <c r="A339" s="35"/>
      <c r="B339" s="36"/>
      <c r="C339" s="37"/>
      <c r="D339" s="192" t="s">
        <v>184</v>
      </c>
      <c r="E339" s="37"/>
      <c r="F339" s="193" t="s">
        <v>630</v>
      </c>
      <c r="G339" s="37"/>
      <c r="H339" s="37"/>
      <c r="I339" s="194"/>
      <c r="J339" s="37"/>
      <c r="K339" s="37"/>
      <c r="L339" s="40"/>
      <c r="M339" s="195"/>
      <c r="N339" s="196"/>
      <c r="O339" s="65"/>
      <c r="P339" s="65"/>
      <c r="Q339" s="65"/>
      <c r="R339" s="65"/>
      <c r="S339" s="65"/>
      <c r="T339" s="66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8" t="s">
        <v>184</v>
      </c>
      <c r="AU339" s="18" t="s">
        <v>85</v>
      </c>
    </row>
    <row r="340" spans="1:65" s="2" customFormat="1" ht="11.25">
      <c r="A340" s="35"/>
      <c r="B340" s="36"/>
      <c r="C340" s="37"/>
      <c r="D340" s="197" t="s">
        <v>186</v>
      </c>
      <c r="E340" s="37"/>
      <c r="F340" s="198" t="s">
        <v>631</v>
      </c>
      <c r="G340" s="37"/>
      <c r="H340" s="37"/>
      <c r="I340" s="194"/>
      <c r="J340" s="37"/>
      <c r="K340" s="37"/>
      <c r="L340" s="40"/>
      <c r="M340" s="195"/>
      <c r="N340" s="196"/>
      <c r="O340" s="65"/>
      <c r="P340" s="65"/>
      <c r="Q340" s="65"/>
      <c r="R340" s="65"/>
      <c r="S340" s="65"/>
      <c r="T340" s="66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186</v>
      </c>
      <c r="AU340" s="18" t="s">
        <v>85</v>
      </c>
    </row>
    <row r="341" spans="1:65" s="2" customFormat="1" ht="16.5" customHeight="1">
      <c r="A341" s="35"/>
      <c r="B341" s="36"/>
      <c r="C341" s="179" t="s">
        <v>632</v>
      </c>
      <c r="D341" s="179" t="s">
        <v>177</v>
      </c>
      <c r="E341" s="180" t="s">
        <v>633</v>
      </c>
      <c r="F341" s="181" t="s">
        <v>634</v>
      </c>
      <c r="G341" s="182" t="s">
        <v>180</v>
      </c>
      <c r="H341" s="183">
        <v>420</v>
      </c>
      <c r="I341" s="184"/>
      <c r="J341" s="185">
        <f>ROUND(I341*H341,2)</f>
        <v>0</v>
      </c>
      <c r="K341" s="181" t="s">
        <v>181</v>
      </c>
      <c r="L341" s="40"/>
      <c r="M341" s="186" t="s">
        <v>19</v>
      </c>
      <c r="N341" s="187" t="s">
        <v>46</v>
      </c>
      <c r="O341" s="65"/>
      <c r="P341" s="188">
        <f>O341*H341</f>
        <v>0</v>
      </c>
      <c r="Q341" s="188">
        <v>1.4499999999999999E-3</v>
      </c>
      <c r="R341" s="188">
        <f>Q341*H341</f>
        <v>0.60899999999999999</v>
      </c>
      <c r="S341" s="188">
        <v>0</v>
      </c>
      <c r="T341" s="18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0" t="s">
        <v>286</v>
      </c>
      <c r="AT341" s="190" t="s">
        <v>177</v>
      </c>
      <c r="AU341" s="190" t="s">
        <v>85</v>
      </c>
      <c r="AY341" s="18" t="s">
        <v>174</v>
      </c>
      <c r="BE341" s="191">
        <f>IF(N341="základní",J341,0)</f>
        <v>0</v>
      </c>
      <c r="BF341" s="191">
        <f>IF(N341="snížená",J341,0)</f>
        <v>0</v>
      </c>
      <c r="BG341" s="191">
        <f>IF(N341="zákl. přenesená",J341,0)</f>
        <v>0</v>
      </c>
      <c r="BH341" s="191">
        <f>IF(N341="sníž. přenesená",J341,0)</f>
        <v>0</v>
      </c>
      <c r="BI341" s="191">
        <f>IF(N341="nulová",J341,0)</f>
        <v>0</v>
      </c>
      <c r="BJ341" s="18" t="s">
        <v>83</v>
      </c>
      <c r="BK341" s="191">
        <f>ROUND(I341*H341,2)</f>
        <v>0</v>
      </c>
      <c r="BL341" s="18" t="s">
        <v>286</v>
      </c>
      <c r="BM341" s="190" t="s">
        <v>635</v>
      </c>
    </row>
    <row r="342" spans="1:65" s="2" customFormat="1" ht="11.25">
      <c r="A342" s="35"/>
      <c r="B342" s="36"/>
      <c r="C342" s="37"/>
      <c r="D342" s="192" t="s">
        <v>184</v>
      </c>
      <c r="E342" s="37"/>
      <c r="F342" s="193" t="s">
        <v>636</v>
      </c>
      <c r="G342" s="37"/>
      <c r="H342" s="37"/>
      <c r="I342" s="194"/>
      <c r="J342" s="37"/>
      <c r="K342" s="37"/>
      <c r="L342" s="40"/>
      <c r="M342" s="195"/>
      <c r="N342" s="196"/>
      <c r="O342" s="65"/>
      <c r="P342" s="65"/>
      <c r="Q342" s="65"/>
      <c r="R342" s="65"/>
      <c r="S342" s="65"/>
      <c r="T342" s="66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184</v>
      </c>
      <c r="AU342" s="18" t="s">
        <v>85</v>
      </c>
    </row>
    <row r="343" spans="1:65" s="2" customFormat="1" ht="11.25">
      <c r="A343" s="35"/>
      <c r="B343" s="36"/>
      <c r="C343" s="37"/>
      <c r="D343" s="197" t="s">
        <v>186</v>
      </c>
      <c r="E343" s="37"/>
      <c r="F343" s="198" t="s">
        <v>637</v>
      </c>
      <c r="G343" s="37"/>
      <c r="H343" s="37"/>
      <c r="I343" s="194"/>
      <c r="J343" s="37"/>
      <c r="K343" s="37"/>
      <c r="L343" s="40"/>
      <c r="M343" s="195"/>
      <c r="N343" s="196"/>
      <c r="O343" s="65"/>
      <c r="P343" s="65"/>
      <c r="Q343" s="65"/>
      <c r="R343" s="65"/>
      <c r="S343" s="65"/>
      <c r="T343" s="66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186</v>
      </c>
      <c r="AU343" s="18" t="s">
        <v>85</v>
      </c>
    </row>
    <row r="344" spans="1:65" s="13" customFormat="1" ht="11.25">
      <c r="B344" s="199"/>
      <c r="C344" s="200"/>
      <c r="D344" s="192" t="s">
        <v>188</v>
      </c>
      <c r="E344" s="201" t="s">
        <v>19</v>
      </c>
      <c r="F344" s="202" t="s">
        <v>638</v>
      </c>
      <c r="G344" s="200"/>
      <c r="H344" s="203">
        <v>420</v>
      </c>
      <c r="I344" s="204"/>
      <c r="J344" s="200"/>
      <c r="K344" s="200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188</v>
      </c>
      <c r="AU344" s="209" t="s">
        <v>85</v>
      </c>
      <c r="AV344" s="13" t="s">
        <v>85</v>
      </c>
      <c r="AW344" s="13" t="s">
        <v>34</v>
      </c>
      <c r="AX344" s="13" t="s">
        <v>83</v>
      </c>
      <c r="AY344" s="209" t="s">
        <v>174</v>
      </c>
    </row>
    <row r="345" spans="1:65" s="2" customFormat="1" ht="16.5" customHeight="1">
      <c r="A345" s="35"/>
      <c r="B345" s="36"/>
      <c r="C345" s="179" t="s">
        <v>639</v>
      </c>
      <c r="D345" s="179" t="s">
        <v>177</v>
      </c>
      <c r="E345" s="180" t="s">
        <v>640</v>
      </c>
      <c r="F345" s="181" t="s">
        <v>641</v>
      </c>
      <c r="G345" s="182" t="s">
        <v>180</v>
      </c>
      <c r="H345" s="183">
        <v>80.459999999999994</v>
      </c>
      <c r="I345" s="184"/>
      <c r="J345" s="185">
        <f>ROUND(I345*H345,2)</f>
        <v>0</v>
      </c>
      <c r="K345" s="181" t="s">
        <v>181</v>
      </c>
      <c r="L345" s="40"/>
      <c r="M345" s="186" t="s">
        <v>19</v>
      </c>
      <c r="N345" s="187" t="s">
        <v>46</v>
      </c>
      <c r="O345" s="65"/>
      <c r="P345" s="188">
        <f>O345*H345</f>
        <v>0</v>
      </c>
      <c r="Q345" s="188">
        <v>0</v>
      </c>
      <c r="R345" s="188">
        <f>Q345*H345</f>
        <v>0</v>
      </c>
      <c r="S345" s="188">
        <v>2.7199999999999998E-2</v>
      </c>
      <c r="T345" s="189">
        <f>S345*H345</f>
        <v>2.1885119999999998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90" t="s">
        <v>286</v>
      </c>
      <c r="AT345" s="190" t="s">
        <v>177</v>
      </c>
      <c r="AU345" s="190" t="s">
        <v>85</v>
      </c>
      <c r="AY345" s="18" t="s">
        <v>174</v>
      </c>
      <c r="BE345" s="191">
        <f>IF(N345="základní",J345,0)</f>
        <v>0</v>
      </c>
      <c r="BF345" s="191">
        <f>IF(N345="snížená",J345,0)</f>
        <v>0</v>
      </c>
      <c r="BG345" s="191">
        <f>IF(N345="zákl. přenesená",J345,0)</f>
        <v>0</v>
      </c>
      <c r="BH345" s="191">
        <f>IF(N345="sníž. přenesená",J345,0)</f>
        <v>0</v>
      </c>
      <c r="BI345" s="191">
        <f>IF(N345="nulová",J345,0)</f>
        <v>0</v>
      </c>
      <c r="BJ345" s="18" t="s">
        <v>83</v>
      </c>
      <c r="BK345" s="191">
        <f>ROUND(I345*H345,2)</f>
        <v>0</v>
      </c>
      <c r="BL345" s="18" t="s">
        <v>286</v>
      </c>
      <c r="BM345" s="190" t="s">
        <v>642</v>
      </c>
    </row>
    <row r="346" spans="1:65" s="2" customFormat="1" ht="11.25">
      <c r="A346" s="35"/>
      <c r="B346" s="36"/>
      <c r="C346" s="37"/>
      <c r="D346" s="192" t="s">
        <v>184</v>
      </c>
      <c r="E346" s="37"/>
      <c r="F346" s="193" t="s">
        <v>643</v>
      </c>
      <c r="G346" s="37"/>
      <c r="H346" s="37"/>
      <c r="I346" s="194"/>
      <c r="J346" s="37"/>
      <c r="K346" s="37"/>
      <c r="L346" s="40"/>
      <c r="M346" s="195"/>
      <c r="N346" s="196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184</v>
      </c>
      <c r="AU346" s="18" t="s">
        <v>85</v>
      </c>
    </row>
    <row r="347" spans="1:65" s="2" customFormat="1" ht="11.25">
      <c r="A347" s="35"/>
      <c r="B347" s="36"/>
      <c r="C347" s="37"/>
      <c r="D347" s="197" t="s">
        <v>186</v>
      </c>
      <c r="E347" s="37"/>
      <c r="F347" s="198" t="s">
        <v>644</v>
      </c>
      <c r="G347" s="37"/>
      <c r="H347" s="37"/>
      <c r="I347" s="194"/>
      <c r="J347" s="37"/>
      <c r="K347" s="37"/>
      <c r="L347" s="40"/>
      <c r="M347" s="195"/>
      <c r="N347" s="196"/>
      <c r="O347" s="65"/>
      <c r="P347" s="65"/>
      <c r="Q347" s="65"/>
      <c r="R347" s="65"/>
      <c r="S347" s="65"/>
      <c r="T347" s="66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8" t="s">
        <v>186</v>
      </c>
      <c r="AU347" s="18" t="s">
        <v>85</v>
      </c>
    </row>
    <row r="348" spans="1:65" s="13" customFormat="1" ht="11.25">
      <c r="B348" s="199"/>
      <c r="C348" s="200"/>
      <c r="D348" s="192" t="s">
        <v>188</v>
      </c>
      <c r="E348" s="201" t="s">
        <v>19</v>
      </c>
      <c r="F348" s="202" t="s">
        <v>645</v>
      </c>
      <c r="G348" s="200"/>
      <c r="H348" s="203">
        <v>80.459999999999994</v>
      </c>
      <c r="I348" s="204"/>
      <c r="J348" s="200"/>
      <c r="K348" s="200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188</v>
      </c>
      <c r="AU348" s="209" t="s">
        <v>85</v>
      </c>
      <c r="AV348" s="13" t="s">
        <v>85</v>
      </c>
      <c r="AW348" s="13" t="s">
        <v>34</v>
      </c>
      <c r="AX348" s="13" t="s">
        <v>83</v>
      </c>
      <c r="AY348" s="209" t="s">
        <v>174</v>
      </c>
    </row>
    <row r="349" spans="1:65" s="2" customFormat="1" ht="24.2" customHeight="1">
      <c r="A349" s="35"/>
      <c r="B349" s="36"/>
      <c r="C349" s="179" t="s">
        <v>646</v>
      </c>
      <c r="D349" s="179" t="s">
        <v>177</v>
      </c>
      <c r="E349" s="180" t="s">
        <v>647</v>
      </c>
      <c r="F349" s="181" t="s">
        <v>648</v>
      </c>
      <c r="G349" s="182" t="s">
        <v>180</v>
      </c>
      <c r="H349" s="183">
        <v>92.67</v>
      </c>
      <c r="I349" s="184"/>
      <c r="J349" s="185">
        <f>ROUND(I349*H349,2)</f>
        <v>0</v>
      </c>
      <c r="K349" s="181" t="s">
        <v>181</v>
      </c>
      <c r="L349" s="40"/>
      <c r="M349" s="186" t="s">
        <v>19</v>
      </c>
      <c r="N349" s="187" t="s">
        <v>46</v>
      </c>
      <c r="O349" s="65"/>
      <c r="P349" s="188">
        <f>O349*H349</f>
        <v>0</v>
      </c>
      <c r="Q349" s="188">
        <v>8.9999999999999993E-3</v>
      </c>
      <c r="R349" s="188">
        <f>Q349*H349</f>
        <v>0.83402999999999994</v>
      </c>
      <c r="S349" s="188">
        <v>0</v>
      </c>
      <c r="T349" s="18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0" t="s">
        <v>286</v>
      </c>
      <c r="AT349" s="190" t="s">
        <v>177</v>
      </c>
      <c r="AU349" s="190" t="s">
        <v>85</v>
      </c>
      <c r="AY349" s="18" t="s">
        <v>174</v>
      </c>
      <c r="BE349" s="191">
        <f>IF(N349="základní",J349,0)</f>
        <v>0</v>
      </c>
      <c r="BF349" s="191">
        <f>IF(N349="snížená",J349,0)</f>
        <v>0</v>
      </c>
      <c r="BG349" s="191">
        <f>IF(N349="zákl. přenesená",J349,0)</f>
        <v>0</v>
      </c>
      <c r="BH349" s="191">
        <f>IF(N349="sníž. přenesená",J349,0)</f>
        <v>0</v>
      </c>
      <c r="BI349" s="191">
        <f>IF(N349="nulová",J349,0)</f>
        <v>0</v>
      </c>
      <c r="BJ349" s="18" t="s">
        <v>83</v>
      </c>
      <c r="BK349" s="191">
        <f>ROUND(I349*H349,2)</f>
        <v>0</v>
      </c>
      <c r="BL349" s="18" t="s">
        <v>286</v>
      </c>
      <c r="BM349" s="190" t="s">
        <v>649</v>
      </c>
    </row>
    <row r="350" spans="1:65" s="2" customFormat="1" ht="11.25">
      <c r="A350" s="35"/>
      <c r="B350" s="36"/>
      <c r="C350" s="37"/>
      <c r="D350" s="192" t="s">
        <v>184</v>
      </c>
      <c r="E350" s="37"/>
      <c r="F350" s="193" t="s">
        <v>650</v>
      </c>
      <c r="G350" s="37"/>
      <c r="H350" s="37"/>
      <c r="I350" s="194"/>
      <c r="J350" s="37"/>
      <c r="K350" s="37"/>
      <c r="L350" s="40"/>
      <c r="M350" s="195"/>
      <c r="N350" s="196"/>
      <c r="O350" s="65"/>
      <c r="P350" s="65"/>
      <c r="Q350" s="65"/>
      <c r="R350" s="65"/>
      <c r="S350" s="65"/>
      <c r="T350" s="66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184</v>
      </c>
      <c r="AU350" s="18" t="s">
        <v>85</v>
      </c>
    </row>
    <row r="351" spans="1:65" s="2" customFormat="1" ht="11.25">
      <c r="A351" s="35"/>
      <c r="B351" s="36"/>
      <c r="C351" s="37"/>
      <c r="D351" s="197" t="s">
        <v>186</v>
      </c>
      <c r="E351" s="37"/>
      <c r="F351" s="198" t="s">
        <v>651</v>
      </c>
      <c r="G351" s="37"/>
      <c r="H351" s="37"/>
      <c r="I351" s="194"/>
      <c r="J351" s="37"/>
      <c r="K351" s="37"/>
      <c r="L351" s="40"/>
      <c r="M351" s="195"/>
      <c r="N351" s="196"/>
      <c r="O351" s="65"/>
      <c r="P351" s="65"/>
      <c r="Q351" s="65"/>
      <c r="R351" s="65"/>
      <c r="S351" s="65"/>
      <c r="T351" s="66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8" t="s">
        <v>186</v>
      </c>
      <c r="AU351" s="18" t="s">
        <v>85</v>
      </c>
    </row>
    <row r="352" spans="1:65" s="13" customFormat="1" ht="11.25">
      <c r="B352" s="199"/>
      <c r="C352" s="200"/>
      <c r="D352" s="192" t="s">
        <v>188</v>
      </c>
      <c r="E352" s="201" t="s">
        <v>19</v>
      </c>
      <c r="F352" s="202" t="s">
        <v>652</v>
      </c>
      <c r="G352" s="200"/>
      <c r="H352" s="203">
        <v>92.67</v>
      </c>
      <c r="I352" s="204"/>
      <c r="J352" s="200"/>
      <c r="K352" s="200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188</v>
      </c>
      <c r="AU352" s="209" t="s">
        <v>85</v>
      </c>
      <c r="AV352" s="13" t="s">
        <v>85</v>
      </c>
      <c r="AW352" s="13" t="s">
        <v>34</v>
      </c>
      <c r="AX352" s="13" t="s">
        <v>83</v>
      </c>
      <c r="AY352" s="209" t="s">
        <v>174</v>
      </c>
    </row>
    <row r="353" spans="1:65" s="2" customFormat="1" ht="16.5" customHeight="1">
      <c r="A353" s="35"/>
      <c r="B353" s="36"/>
      <c r="C353" s="211" t="s">
        <v>653</v>
      </c>
      <c r="D353" s="211" t="s">
        <v>235</v>
      </c>
      <c r="E353" s="212" t="s">
        <v>654</v>
      </c>
      <c r="F353" s="213" t="s">
        <v>655</v>
      </c>
      <c r="G353" s="214" t="s">
        <v>180</v>
      </c>
      <c r="H353" s="215">
        <v>111.20399999999999</v>
      </c>
      <c r="I353" s="216"/>
      <c r="J353" s="217">
        <f>ROUND(I353*H353,2)</f>
        <v>0</v>
      </c>
      <c r="K353" s="213" t="s">
        <v>181</v>
      </c>
      <c r="L353" s="218"/>
      <c r="M353" s="219" t="s">
        <v>19</v>
      </c>
      <c r="N353" s="220" t="s">
        <v>46</v>
      </c>
      <c r="O353" s="65"/>
      <c r="P353" s="188">
        <f>O353*H353</f>
        <v>0</v>
      </c>
      <c r="Q353" s="188">
        <v>0.02</v>
      </c>
      <c r="R353" s="188">
        <f>Q353*H353</f>
        <v>2.2240799999999998</v>
      </c>
      <c r="S353" s="188">
        <v>0</v>
      </c>
      <c r="T353" s="18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0" t="s">
        <v>289</v>
      </c>
      <c r="AT353" s="190" t="s">
        <v>235</v>
      </c>
      <c r="AU353" s="190" t="s">
        <v>85</v>
      </c>
      <c r="AY353" s="18" t="s">
        <v>174</v>
      </c>
      <c r="BE353" s="191">
        <f>IF(N353="základní",J353,0)</f>
        <v>0</v>
      </c>
      <c r="BF353" s="191">
        <f>IF(N353="snížená",J353,0)</f>
        <v>0</v>
      </c>
      <c r="BG353" s="191">
        <f>IF(N353="zákl. přenesená",J353,0)</f>
        <v>0</v>
      </c>
      <c r="BH353" s="191">
        <f>IF(N353="sníž. přenesená",J353,0)</f>
        <v>0</v>
      </c>
      <c r="BI353" s="191">
        <f>IF(N353="nulová",J353,0)</f>
        <v>0</v>
      </c>
      <c r="BJ353" s="18" t="s">
        <v>83</v>
      </c>
      <c r="BK353" s="191">
        <f>ROUND(I353*H353,2)</f>
        <v>0</v>
      </c>
      <c r="BL353" s="18" t="s">
        <v>286</v>
      </c>
      <c r="BM353" s="190" t="s">
        <v>656</v>
      </c>
    </row>
    <row r="354" spans="1:65" s="2" customFormat="1" ht="11.25">
      <c r="A354" s="35"/>
      <c r="B354" s="36"/>
      <c r="C354" s="37"/>
      <c r="D354" s="192" t="s">
        <v>184</v>
      </c>
      <c r="E354" s="37"/>
      <c r="F354" s="193" t="s">
        <v>655</v>
      </c>
      <c r="G354" s="37"/>
      <c r="H354" s="37"/>
      <c r="I354" s="194"/>
      <c r="J354" s="37"/>
      <c r="K354" s="37"/>
      <c r="L354" s="40"/>
      <c r="M354" s="195"/>
      <c r="N354" s="196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184</v>
      </c>
      <c r="AU354" s="18" t="s">
        <v>85</v>
      </c>
    </row>
    <row r="355" spans="1:65" s="13" customFormat="1" ht="11.25">
      <c r="B355" s="199"/>
      <c r="C355" s="200"/>
      <c r="D355" s="192" t="s">
        <v>188</v>
      </c>
      <c r="E355" s="201" t="s">
        <v>19</v>
      </c>
      <c r="F355" s="202" t="s">
        <v>657</v>
      </c>
      <c r="G355" s="200"/>
      <c r="H355" s="203">
        <v>111.20399999999999</v>
      </c>
      <c r="I355" s="204"/>
      <c r="J355" s="200"/>
      <c r="K355" s="200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188</v>
      </c>
      <c r="AU355" s="209" t="s">
        <v>85</v>
      </c>
      <c r="AV355" s="13" t="s">
        <v>85</v>
      </c>
      <c r="AW355" s="13" t="s">
        <v>34</v>
      </c>
      <c r="AX355" s="13" t="s">
        <v>83</v>
      </c>
      <c r="AY355" s="209" t="s">
        <v>174</v>
      </c>
    </row>
    <row r="356" spans="1:65" s="2" customFormat="1" ht="16.5" customHeight="1">
      <c r="A356" s="35"/>
      <c r="B356" s="36"/>
      <c r="C356" s="179" t="s">
        <v>658</v>
      </c>
      <c r="D356" s="179" t="s">
        <v>177</v>
      </c>
      <c r="E356" s="180" t="s">
        <v>659</v>
      </c>
      <c r="F356" s="181" t="s">
        <v>660</v>
      </c>
      <c r="G356" s="182" t="s">
        <v>180</v>
      </c>
      <c r="H356" s="183">
        <v>92.67</v>
      </c>
      <c r="I356" s="184"/>
      <c r="J356" s="185">
        <f>ROUND(I356*H356,2)</f>
        <v>0</v>
      </c>
      <c r="K356" s="181" t="s">
        <v>181</v>
      </c>
      <c r="L356" s="40"/>
      <c r="M356" s="186" t="s">
        <v>19</v>
      </c>
      <c r="N356" s="187" t="s">
        <v>46</v>
      </c>
      <c r="O356" s="65"/>
      <c r="P356" s="188">
        <f>O356*H356</f>
        <v>0</v>
      </c>
      <c r="Q356" s="188">
        <v>0</v>
      </c>
      <c r="R356" s="188">
        <f>Q356*H356</f>
        <v>0</v>
      </c>
      <c r="S356" s="188">
        <v>0</v>
      </c>
      <c r="T356" s="18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0" t="s">
        <v>286</v>
      </c>
      <c r="AT356" s="190" t="s">
        <v>177</v>
      </c>
      <c r="AU356" s="190" t="s">
        <v>85</v>
      </c>
      <c r="AY356" s="18" t="s">
        <v>174</v>
      </c>
      <c r="BE356" s="191">
        <f>IF(N356="základní",J356,0)</f>
        <v>0</v>
      </c>
      <c r="BF356" s="191">
        <f>IF(N356="snížená",J356,0)</f>
        <v>0</v>
      </c>
      <c r="BG356" s="191">
        <f>IF(N356="zákl. přenesená",J356,0)</f>
        <v>0</v>
      </c>
      <c r="BH356" s="191">
        <f>IF(N356="sníž. přenesená",J356,0)</f>
        <v>0</v>
      </c>
      <c r="BI356" s="191">
        <f>IF(N356="nulová",J356,0)</f>
        <v>0</v>
      </c>
      <c r="BJ356" s="18" t="s">
        <v>83</v>
      </c>
      <c r="BK356" s="191">
        <f>ROUND(I356*H356,2)</f>
        <v>0</v>
      </c>
      <c r="BL356" s="18" t="s">
        <v>286</v>
      </c>
      <c r="BM356" s="190" t="s">
        <v>661</v>
      </c>
    </row>
    <row r="357" spans="1:65" s="2" customFormat="1" ht="11.25">
      <c r="A357" s="35"/>
      <c r="B357" s="36"/>
      <c r="C357" s="37"/>
      <c r="D357" s="192" t="s">
        <v>184</v>
      </c>
      <c r="E357" s="37"/>
      <c r="F357" s="193" t="s">
        <v>662</v>
      </c>
      <c r="G357" s="37"/>
      <c r="H357" s="37"/>
      <c r="I357" s="194"/>
      <c r="J357" s="37"/>
      <c r="K357" s="37"/>
      <c r="L357" s="40"/>
      <c r="M357" s="195"/>
      <c r="N357" s="196"/>
      <c r="O357" s="65"/>
      <c r="P357" s="65"/>
      <c r="Q357" s="65"/>
      <c r="R357" s="65"/>
      <c r="S357" s="65"/>
      <c r="T357" s="66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184</v>
      </c>
      <c r="AU357" s="18" t="s">
        <v>85</v>
      </c>
    </row>
    <row r="358" spans="1:65" s="2" customFormat="1" ht="11.25">
      <c r="A358" s="35"/>
      <c r="B358" s="36"/>
      <c r="C358" s="37"/>
      <c r="D358" s="197" t="s">
        <v>186</v>
      </c>
      <c r="E358" s="37"/>
      <c r="F358" s="198" t="s">
        <v>663</v>
      </c>
      <c r="G358" s="37"/>
      <c r="H358" s="37"/>
      <c r="I358" s="194"/>
      <c r="J358" s="37"/>
      <c r="K358" s="37"/>
      <c r="L358" s="40"/>
      <c r="M358" s="195"/>
      <c r="N358" s="196"/>
      <c r="O358" s="65"/>
      <c r="P358" s="65"/>
      <c r="Q358" s="65"/>
      <c r="R358" s="65"/>
      <c r="S358" s="65"/>
      <c r="T358" s="66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186</v>
      </c>
      <c r="AU358" s="18" t="s">
        <v>85</v>
      </c>
    </row>
    <row r="359" spans="1:65" s="2" customFormat="1" ht="21.75" customHeight="1">
      <c r="A359" s="35"/>
      <c r="B359" s="36"/>
      <c r="C359" s="179" t="s">
        <v>664</v>
      </c>
      <c r="D359" s="179" t="s">
        <v>177</v>
      </c>
      <c r="E359" s="180" t="s">
        <v>665</v>
      </c>
      <c r="F359" s="181" t="s">
        <v>666</v>
      </c>
      <c r="G359" s="182" t="s">
        <v>230</v>
      </c>
      <c r="H359" s="183">
        <v>92.67</v>
      </c>
      <c r="I359" s="184"/>
      <c r="J359" s="185">
        <f>ROUND(I359*H359,2)</f>
        <v>0</v>
      </c>
      <c r="K359" s="181" t="s">
        <v>181</v>
      </c>
      <c r="L359" s="40"/>
      <c r="M359" s="186" t="s">
        <v>19</v>
      </c>
      <c r="N359" s="187" t="s">
        <v>46</v>
      </c>
      <c r="O359" s="65"/>
      <c r="P359" s="188">
        <f>O359*H359</f>
        <v>0</v>
      </c>
      <c r="Q359" s="188">
        <v>5.0000000000000001E-4</v>
      </c>
      <c r="R359" s="188">
        <f>Q359*H359</f>
        <v>4.6335000000000001E-2</v>
      </c>
      <c r="S359" s="188">
        <v>0</v>
      </c>
      <c r="T359" s="18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0" t="s">
        <v>286</v>
      </c>
      <c r="AT359" s="190" t="s">
        <v>177</v>
      </c>
      <c r="AU359" s="190" t="s">
        <v>85</v>
      </c>
      <c r="AY359" s="18" t="s">
        <v>174</v>
      </c>
      <c r="BE359" s="191">
        <f>IF(N359="základní",J359,0)</f>
        <v>0</v>
      </c>
      <c r="BF359" s="191">
        <f>IF(N359="snížená",J359,0)</f>
        <v>0</v>
      </c>
      <c r="BG359" s="191">
        <f>IF(N359="zákl. přenesená",J359,0)</f>
        <v>0</v>
      </c>
      <c r="BH359" s="191">
        <f>IF(N359="sníž. přenesená",J359,0)</f>
        <v>0</v>
      </c>
      <c r="BI359" s="191">
        <f>IF(N359="nulová",J359,0)</f>
        <v>0</v>
      </c>
      <c r="BJ359" s="18" t="s">
        <v>83</v>
      </c>
      <c r="BK359" s="191">
        <f>ROUND(I359*H359,2)</f>
        <v>0</v>
      </c>
      <c r="BL359" s="18" t="s">
        <v>286</v>
      </c>
      <c r="BM359" s="190" t="s">
        <v>667</v>
      </c>
    </row>
    <row r="360" spans="1:65" s="2" customFormat="1" ht="11.25">
      <c r="A360" s="35"/>
      <c r="B360" s="36"/>
      <c r="C360" s="37"/>
      <c r="D360" s="192" t="s">
        <v>184</v>
      </c>
      <c r="E360" s="37"/>
      <c r="F360" s="193" t="s">
        <v>666</v>
      </c>
      <c r="G360" s="37"/>
      <c r="H360" s="37"/>
      <c r="I360" s="194"/>
      <c r="J360" s="37"/>
      <c r="K360" s="37"/>
      <c r="L360" s="40"/>
      <c r="M360" s="195"/>
      <c r="N360" s="196"/>
      <c r="O360" s="65"/>
      <c r="P360" s="65"/>
      <c r="Q360" s="65"/>
      <c r="R360" s="65"/>
      <c r="S360" s="65"/>
      <c r="T360" s="66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184</v>
      </c>
      <c r="AU360" s="18" t="s">
        <v>85</v>
      </c>
    </row>
    <row r="361" spans="1:65" s="2" customFormat="1" ht="11.25">
      <c r="A361" s="35"/>
      <c r="B361" s="36"/>
      <c r="C361" s="37"/>
      <c r="D361" s="197" t="s">
        <v>186</v>
      </c>
      <c r="E361" s="37"/>
      <c r="F361" s="198" t="s">
        <v>668</v>
      </c>
      <c r="G361" s="37"/>
      <c r="H361" s="37"/>
      <c r="I361" s="194"/>
      <c r="J361" s="37"/>
      <c r="K361" s="37"/>
      <c r="L361" s="40"/>
      <c r="M361" s="195"/>
      <c r="N361" s="196"/>
      <c r="O361" s="65"/>
      <c r="P361" s="65"/>
      <c r="Q361" s="65"/>
      <c r="R361" s="65"/>
      <c r="S361" s="65"/>
      <c r="T361" s="66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186</v>
      </c>
      <c r="AU361" s="18" t="s">
        <v>85</v>
      </c>
    </row>
    <row r="362" spans="1:65" s="2" customFormat="1" ht="16.5" customHeight="1">
      <c r="A362" s="35"/>
      <c r="B362" s="36"/>
      <c r="C362" s="179" t="s">
        <v>669</v>
      </c>
      <c r="D362" s="179" t="s">
        <v>177</v>
      </c>
      <c r="E362" s="180" t="s">
        <v>670</v>
      </c>
      <c r="F362" s="181" t="s">
        <v>671</v>
      </c>
      <c r="G362" s="182" t="s">
        <v>230</v>
      </c>
      <c r="H362" s="183">
        <v>92.67</v>
      </c>
      <c r="I362" s="184"/>
      <c r="J362" s="185">
        <f>ROUND(I362*H362,2)</f>
        <v>0</v>
      </c>
      <c r="K362" s="181" t="s">
        <v>181</v>
      </c>
      <c r="L362" s="40"/>
      <c r="M362" s="186" t="s">
        <v>19</v>
      </c>
      <c r="N362" s="187" t="s">
        <v>46</v>
      </c>
      <c r="O362" s="65"/>
      <c r="P362" s="188">
        <f>O362*H362</f>
        <v>0</v>
      </c>
      <c r="Q362" s="188">
        <v>3.0000000000000001E-5</v>
      </c>
      <c r="R362" s="188">
        <f>Q362*H362</f>
        <v>2.7801000000000002E-3</v>
      </c>
      <c r="S362" s="188">
        <v>0</v>
      </c>
      <c r="T362" s="18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90" t="s">
        <v>286</v>
      </c>
      <c r="AT362" s="190" t="s">
        <v>177</v>
      </c>
      <c r="AU362" s="190" t="s">
        <v>85</v>
      </c>
      <c r="AY362" s="18" t="s">
        <v>174</v>
      </c>
      <c r="BE362" s="191">
        <f>IF(N362="základní",J362,0)</f>
        <v>0</v>
      </c>
      <c r="BF362" s="191">
        <f>IF(N362="snížená",J362,0)</f>
        <v>0</v>
      </c>
      <c r="BG362" s="191">
        <f>IF(N362="zákl. přenesená",J362,0)</f>
        <v>0</v>
      </c>
      <c r="BH362" s="191">
        <f>IF(N362="sníž. přenesená",J362,0)</f>
        <v>0</v>
      </c>
      <c r="BI362" s="191">
        <f>IF(N362="nulová",J362,0)</f>
        <v>0</v>
      </c>
      <c r="BJ362" s="18" t="s">
        <v>83</v>
      </c>
      <c r="BK362" s="191">
        <f>ROUND(I362*H362,2)</f>
        <v>0</v>
      </c>
      <c r="BL362" s="18" t="s">
        <v>286</v>
      </c>
      <c r="BM362" s="190" t="s">
        <v>672</v>
      </c>
    </row>
    <row r="363" spans="1:65" s="2" customFormat="1" ht="11.25">
      <c r="A363" s="35"/>
      <c r="B363" s="36"/>
      <c r="C363" s="37"/>
      <c r="D363" s="192" t="s">
        <v>184</v>
      </c>
      <c r="E363" s="37"/>
      <c r="F363" s="193" t="s">
        <v>673</v>
      </c>
      <c r="G363" s="37"/>
      <c r="H363" s="37"/>
      <c r="I363" s="194"/>
      <c r="J363" s="37"/>
      <c r="K363" s="37"/>
      <c r="L363" s="40"/>
      <c r="M363" s="195"/>
      <c r="N363" s="196"/>
      <c r="O363" s="65"/>
      <c r="P363" s="65"/>
      <c r="Q363" s="65"/>
      <c r="R363" s="65"/>
      <c r="S363" s="65"/>
      <c r="T363" s="66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8" t="s">
        <v>184</v>
      </c>
      <c r="AU363" s="18" t="s">
        <v>85</v>
      </c>
    </row>
    <row r="364" spans="1:65" s="2" customFormat="1" ht="11.25">
      <c r="A364" s="35"/>
      <c r="B364" s="36"/>
      <c r="C364" s="37"/>
      <c r="D364" s="197" t="s">
        <v>186</v>
      </c>
      <c r="E364" s="37"/>
      <c r="F364" s="198" t="s">
        <v>674</v>
      </c>
      <c r="G364" s="37"/>
      <c r="H364" s="37"/>
      <c r="I364" s="194"/>
      <c r="J364" s="37"/>
      <c r="K364" s="37"/>
      <c r="L364" s="40"/>
      <c r="M364" s="195"/>
      <c r="N364" s="196"/>
      <c r="O364" s="65"/>
      <c r="P364" s="65"/>
      <c r="Q364" s="65"/>
      <c r="R364" s="65"/>
      <c r="S364" s="65"/>
      <c r="T364" s="66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8" t="s">
        <v>186</v>
      </c>
      <c r="AU364" s="18" t="s">
        <v>85</v>
      </c>
    </row>
    <row r="365" spans="1:65" s="2" customFormat="1" ht="16.5" customHeight="1">
      <c r="A365" s="35"/>
      <c r="B365" s="36"/>
      <c r="C365" s="179" t="s">
        <v>675</v>
      </c>
      <c r="D365" s="179" t="s">
        <v>177</v>
      </c>
      <c r="E365" s="180" t="s">
        <v>676</v>
      </c>
      <c r="F365" s="181" t="s">
        <v>677</v>
      </c>
      <c r="G365" s="182" t="s">
        <v>193</v>
      </c>
      <c r="H365" s="183">
        <v>3</v>
      </c>
      <c r="I365" s="184"/>
      <c r="J365" s="185">
        <f>ROUND(I365*H365,2)</f>
        <v>0</v>
      </c>
      <c r="K365" s="181" t="s">
        <v>181</v>
      </c>
      <c r="L365" s="40"/>
      <c r="M365" s="186" t="s">
        <v>19</v>
      </c>
      <c r="N365" s="187" t="s">
        <v>46</v>
      </c>
      <c r="O365" s="65"/>
      <c r="P365" s="188">
        <f>O365*H365</f>
        <v>0</v>
      </c>
      <c r="Q365" s="188">
        <v>0</v>
      </c>
      <c r="R365" s="188">
        <f>Q365*H365</f>
        <v>0</v>
      </c>
      <c r="S365" s="188">
        <v>0</v>
      </c>
      <c r="T365" s="189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0" t="s">
        <v>286</v>
      </c>
      <c r="AT365" s="190" t="s">
        <v>177</v>
      </c>
      <c r="AU365" s="190" t="s">
        <v>85</v>
      </c>
      <c r="AY365" s="18" t="s">
        <v>174</v>
      </c>
      <c r="BE365" s="191">
        <f>IF(N365="základní",J365,0)</f>
        <v>0</v>
      </c>
      <c r="BF365" s="191">
        <f>IF(N365="snížená",J365,0)</f>
        <v>0</v>
      </c>
      <c r="BG365" s="191">
        <f>IF(N365="zákl. přenesená",J365,0)</f>
        <v>0</v>
      </c>
      <c r="BH365" s="191">
        <f>IF(N365="sníž. přenesená",J365,0)</f>
        <v>0</v>
      </c>
      <c r="BI365" s="191">
        <f>IF(N365="nulová",J365,0)</f>
        <v>0</v>
      </c>
      <c r="BJ365" s="18" t="s">
        <v>83</v>
      </c>
      <c r="BK365" s="191">
        <f>ROUND(I365*H365,2)</f>
        <v>0</v>
      </c>
      <c r="BL365" s="18" t="s">
        <v>286</v>
      </c>
      <c r="BM365" s="190" t="s">
        <v>678</v>
      </c>
    </row>
    <row r="366" spans="1:65" s="2" customFormat="1" ht="19.5">
      <c r="A366" s="35"/>
      <c r="B366" s="36"/>
      <c r="C366" s="37"/>
      <c r="D366" s="192" t="s">
        <v>184</v>
      </c>
      <c r="E366" s="37"/>
      <c r="F366" s="193" t="s">
        <v>679</v>
      </c>
      <c r="G366" s="37"/>
      <c r="H366" s="37"/>
      <c r="I366" s="194"/>
      <c r="J366" s="37"/>
      <c r="K366" s="37"/>
      <c r="L366" s="40"/>
      <c r="M366" s="195"/>
      <c r="N366" s="196"/>
      <c r="O366" s="65"/>
      <c r="P366" s="65"/>
      <c r="Q366" s="65"/>
      <c r="R366" s="65"/>
      <c r="S366" s="65"/>
      <c r="T366" s="66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184</v>
      </c>
      <c r="AU366" s="18" t="s">
        <v>85</v>
      </c>
    </row>
    <row r="367" spans="1:65" s="2" customFormat="1" ht="11.25">
      <c r="A367" s="35"/>
      <c r="B367" s="36"/>
      <c r="C367" s="37"/>
      <c r="D367" s="197" t="s">
        <v>186</v>
      </c>
      <c r="E367" s="37"/>
      <c r="F367" s="198" t="s">
        <v>680</v>
      </c>
      <c r="G367" s="37"/>
      <c r="H367" s="37"/>
      <c r="I367" s="194"/>
      <c r="J367" s="37"/>
      <c r="K367" s="37"/>
      <c r="L367" s="40"/>
      <c r="M367" s="195"/>
      <c r="N367" s="196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186</v>
      </c>
      <c r="AU367" s="18" t="s">
        <v>85</v>
      </c>
    </row>
    <row r="368" spans="1:65" s="12" customFormat="1" ht="22.9" customHeight="1">
      <c r="B368" s="163"/>
      <c r="C368" s="164"/>
      <c r="D368" s="165" t="s">
        <v>74</v>
      </c>
      <c r="E368" s="177" t="s">
        <v>681</v>
      </c>
      <c r="F368" s="177" t="s">
        <v>682</v>
      </c>
      <c r="G368" s="164"/>
      <c r="H368" s="164"/>
      <c r="I368" s="167"/>
      <c r="J368" s="178">
        <f>BK368</f>
        <v>0</v>
      </c>
      <c r="K368" s="164"/>
      <c r="L368" s="169"/>
      <c r="M368" s="170"/>
      <c r="N368" s="171"/>
      <c r="O368" s="171"/>
      <c r="P368" s="172">
        <f>SUM(P369:P386)</f>
        <v>0</v>
      </c>
      <c r="Q368" s="171"/>
      <c r="R368" s="172">
        <f>SUM(R369:R386)</f>
        <v>5.4999999999999997E-3</v>
      </c>
      <c r="S368" s="171"/>
      <c r="T368" s="173">
        <f>SUM(T369:T386)</f>
        <v>0</v>
      </c>
      <c r="AR368" s="174" t="s">
        <v>85</v>
      </c>
      <c r="AT368" s="175" t="s">
        <v>74</v>
      </c>
      <c r="AU368" s="175" t="s">
        <v>83</v>
      </c>
      <c r="AY368" s="174" t="s">
        <v>174</v>
      </c>
      <c r="BK368" s="176">
        <f>SUM(BK369:BK386)</f>
        <v>0</v>
      </c>
    </row>
    <row r="369" spans="1:65" s="2" customFormat="1" ht="16.5" customHeight="1">
      <c r="A369" s="35"/>
      <c r="B369" s="36"/>
      <c r="C369" s="179" t="s">
        <v>683</v>
      </c>
      <c r="D369" s="179" t="s">
        <v>177</v>
      </c>
      <c r="E369" s="180" t="s">
        <v>684</v>
      </c>
      <c r="F369" s="181" t="s">
        <v>685</v>
      </c>
      <c r="G369" s="182" t="s">
        <v>180</v>
      </c>
      <c r="H369" s="183">
        <v>10</v>
      </c>
      <c r="I369" s="184"/>
      <c r="J369" s="185">
        <f>ROUND(I369*H369,2)</f>
        <v>0</v>
      </c>
      <c r="K369" s="181" t="s">
        <v>181</v>
      </c>
      <c r="L369" s="40"/>
      <c r="M369" s="186" t="s">
        <v>19</v>
      </c>
      <c r="N369" s="187" t="s">
        <v>46</v>
      </c>
      <c r="O369" s="65"/>
      <c r="P369" s="188">
        <f>O369*H369</f>
        <v>0</v>
      </c>
      <c r="Q369" s="188">
        <v>6.9999999999999994E-5</v>
      </c>
      <c r="R369" s="188">
        <f>Q369*H369</f>
        <v>6.9999999999999988E-4</v>
      </c>
      <c r="S369" s="188">
        <v>0</v>
      </c>
      <c r="T369" s="18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0" t="s">
        <v>286</v>
      </c>
      <c r="AT369" s="190" t="s">
        <v>177</v>
      </c>
      <c r="AU369" s="190" t="s">
        <v>85</v>
      </c>
      <c r="AY369" s="18" t="s">
        <v>174</v>
      </c>
      <c r="BE369" s="191">
        <f>IF(N369="základní",J369,0)</f>
        <v>0</v>
      </c>
      <c r="BF369" s="191">
        <f>IF(N369="snížená",J369,0)</f>
        <v>0</v>
      </c>
      <c r="BG369" s="191">
        <f>IF(N369="zákl. přenesená",J369,0)</f>
        <v>0</v>
      </c>
      <c r="BH369" s="191">
        <f>IF(N369="sníž. přenesená",J369,0)</f>
        <v>0</v>
      </c>
      <c r="BI369" s="191">
        <f>IF(N369="nulová",J369,0)</f>
        <v>0</v>
      </c>
      <c r="BJ369" s="18" t="s">
        <v>83</v>
      </c>
      <c r="BK369" s="191">
        <f>ROUND(I369*H369,2)</f>
        <v>0</v>
      </c>
      <c r="BL369" s="18" t="s">
        <v>286</v>
      </c>
      <c r="BM369" s="190" t="s">
        <v>686</v>
      </c>
    </row>
    <row r="370" spans="1:65" s="2" customFormat="1" ht="11.25">
      <c r="A370" s="35"/>
      <c r="B370" s="36"/>
      <c r="C370" s="37"/>
      <c r="D370" s="192" t="s">
        <v>184</v>
      </c>
      <c r="E370" s="37"/>
      <c r="F370" s="193" t="s">
        <v>687</v>
      </c>
      <c r="G370" s="37"/>
      <c r="H370" s="37"/>
      <c r="I370" s="194"/>
      <c r="J370" s="37"/>
      <c r="K370" s="37"/>
      <c r="L370" s="40"/>
      <c r="M370" s="195"/>
      <c r="N370" s="196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184</v>
      </c>
      <c r="AU370" s="18" t="s">
        <v>85</v>
      </c>
    </row>
    <row r="371" spans="1:65" s="2" customFormat="1" ht="11.25">
      <c r="A371" s="35"/>
      <c r="B371" s="36"/>
      <c r="C371" s="37"/>
      <c r="D371" s="197" t="s">
        <v>186</v>
      </c>
      <c r="E371" s="37"/>
      <c r="F371" s="198" t="s">
        <v>688</v>
      </c>
      <c r="G371" s="37"/>
      <c r="H371" s="37"/>
      <c r="I371" s="194"/>
      <c r="J371" s="37"/>
      <c r="K371" s="37"/>
      <c r="L371" s="40"/>
      <c r="M371" s="195"/>
      <c r="N371" s="196"/>
      <c r="O371" s="65"/>
      <c r="P371" s="65"/>
      <c r="Q371" s="65"/>
      <c r="R371" s="65"/>
      <c r="S371" s="65"/>
      <c r="T371" s="66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186</v>
      </c>
      <c r="AU371" s="18" t="s">
        <v>85</v>
      </c>
    </row>
    <row r="372" spans="1:65" s="2" customFormat="1" ht="16.5" customHeight="1">
      <c r="A372" s="35"/>
      <c r="B372" s="36"/>
      <c r="C372" s="179" t="s">
        <v>689</v>
      </c>
      <c r="D372" s="179" t="s">
        <v>177</v>
      </c>
      <c r="E372" s="180" t="s">
        <v>690</v>
      </c>
      <c r="F372" s="181" t="s">
        <v>691</v>
      </c>
      <c r="G372" s="182" t="s">
        <v>180</v>
      </c>
      <c r="H372" s="183">
        <v>10</v>
      </c>
      <c r="I372" s="184"/>
      <c r="J372" s="185">
        <f>ROUND(I372*H372,2)</f>
        <v>0</v>
      </c>
      <c r="K372" s="181" t="s">
        <v>181</v>
      </c>
      <c r="L372" s="40"/>
      <c r="M372" s="186" t="s">
        <v>19</v>
      </c>
      <c r="N372" s="187" t="s">
        <v>46</v>
      </c>
      <c r="O372" s="65"/>
      <c r="P372" s="188">
        <f>O372*H372</f>
        <v>0</v>
      </c>
      <c r="Q372" s="188">
        <v>0</v>
      </c>
      <c r="R372" s="188">
        <f>Q372*H372</f>
        <v>0</v>
      </c>
      <c r="S372" s="188">
        <v>0</v>
      </c>
      <c r="T372" s="18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90" t="s">
        <v>286</v>
      </c>
      <c r="AT372" s="190" t="s">
        <v>177</v>
      </c>
      <c r="AU372" s="190" t="s">
        <v>85</v>
      </c>
      <c r="AY372" s="18" t="s">
        <v>174</v>
      </c>
      <c r="BE372" s="191">
        <f>IF(N372="základní",J372,0)</f>
        <v>0</v>
      </c>
      <c r="BF372" s="191">
        <f>IF(N372="snížená",J372,0)</f>
        <v>0</v>
      </c>
      <c r="BG372" s="191">
        <f>IF(N372="zákl. přenesená",J372,0)</f>
        <v>0</v>
      </c>
      <c r="BH372" s="191">
        <f>IF(N372="sníž. přenesená",J372,0)</f>
        <v>0</v>
      </c>
      <c r="BI372" s="191">
        <f>IF(N372="nulová",J372,0)</f>
        <v>0</v>
      </c>
      <c r="BJ372" s="18" t="s">
        <v>83</v>
      </c>
      <c r="BK372" s="191">
        <f>ROUND(I372*H372,2)</f>
        <v>0</v>
      </c>
      <c r="BL372" s="18" t="s">
        <v>286</v>
      </c>
      <c r="BM372" s="190" t="s">
        <v>692</v>
      </c>
    </row>
    <row r="373" spans="1:65" s="2" customFormat="1" ht="11.25">
      <c r="A373" s="35"/>
      <c r="B373" s="36"/>
      <c r="C373" s="37"/>
      <c r="D373" s="192" t="s">
        <v>184</v>
      </c>
      <c r="E373" s="37"/>
      <c r="F373" s="193" t="s">
        <v>693</v>
      </c>
      <c r="G373" s="37"/>
      <c r="H373" s="37"/>
      <c r="I373" s="194"/>
      <c r="J373" s="37"/>
      <c r="K373" s="37"/>
      <c r="L373" s="40"/>
      <c r="M373" s="195"/>
      <c r="N373" s="196"/>
      <c r="O373" s="65"/>
      <c r="P373" s="65"/>
      <c r="Q373" s="65"/>
      <c r="R373" s="65"/>
      <c r="S373" s="65"/>
      <c r="T373" s="66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184</v>
      </c>
      <c r="AU373" s="18" t="s">
        <v>85</v>
      </c>
    </row>
    <row r="374" spans="1:65" s="2" customFormat="1" ht="11.25">
      <c r="A374" s="35"/>
      <c r="B374" s="36"/>
      <c r="C374" s="37"/>
      <c r="D374" s="197" t="s">
        <v>186</v>
      </c>
      <c r="E374" s="37"/>
      <c r="F374" s="198" t="s">
        <v>694</v>
      </c>
      <c r="G374" s="37"/>
      <c r="H374" s="37"/>
      <c r="I374" s="194"/>
      <c r="J374" s="37"/>
      <c r="K374" s="37"/>
      <c r="L374" s="40"/>
      <c r="M374" s="195"/>
      <c r="N374" s="196"/>
      <c r="O374" s="65"/>
      <c r="P374" s="65"/>
      <c r="Q374" s="65"/>
      <c r="R374" s="65"/>
      <c r="S374" s="65"/>
      <c r="T374" s="66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8" t="s">
        <v>186</v>
      </c>
      <c r="AU374" s="18" t="s">
        <v>85</v>
      </c>
    </row>
    <row r="375" spans="1:65" s="2" customFormat="1" ht="16.5" customHeight="1">
      <c r="A375" s="35"/>
      <c r="B375" s="36"/>
      <c r="C375" s="179" t="s">
        <v>695</v>
      </c>
      <c r="D375" s="179" t="s">
        <v>177</v>
      </c>
      <c r="E375" s="180" t="s">
        <v>696</v>
      </c>
      <c r="F375" s="181" t="s">
        <v>697</v>
      </c>
      <c r="G375" s="182" t="s">
        <v>180</v>
      </c>
      <c r="H375" s="183">
        <v>10</v>
      </c>
      <c r="I375" s="184"/>
      <c r="J375" s="185">
        <f>ROUND(I375*H375,2)</f>
        <v>0</v>
      </c>
      <c r="K375" s="181" t="s">
        <v>181</v>
      </c>
      <c r="L375" s="40"/>
      <c r="M375" s="186" t="s">
        <v>19</v>
      </c>
      <c r="N375" s="187" t="s">
        <v>46</v>
      </c>
      <c r="O375" s="65"/>
      <c r="P375" s="188">
        <f>O375*H375</f>
        <v>0</v>
      </c>
      <c r="Q375" s="188">
        <v>1.3999999999999999E-4</v>
      </c>
      <c r="R375" s="188">
        <f>Q375*H375</f>
        <v>1.3999999999999998E-3</v>
      </c>
      <c r="S375" s="188">
        <v>0</v>
      </c>
      <c r="T375" s="18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0" t="s">
        <v>286</v>
      </c>
      <c r="AT375" s="190" t="s">
        <v>177</v>
      </c>
      <c r="AU375" s="190" t="s">
        <v>85</v>
      </c>
      <c r="AY375" s="18" t="s">
        <v>174</v>
      </c>
      <c r="BE375" s="191">
        <f>IF(N375="základní",J375,0)</f>
        <v>0</v>
      </c>
      <c r="BF375" s="191">
        <f>IF(N375="snížená",J375,0)</f>
        <v>0</v>
      </c>
      <c r="BG375" s="191">
        <f>IF(N375="zákl. přenesená",J375,0)</f>
        <v>0</v>
      </c>
      <c r="BH375" s="191">
        <f>IF(N375="sníž. přenesená",J375,0)</f>
        <v>0</v>
      </c>
      <c r="BI375" s="191">
        <f>IF(N375="nulová",J375,0)</f>
        <v>0</v>
      </c>
      <c r="BJ375" s="18" t="s">
        <v>83</v>
      </c>
      <c r="BK375" s="191">
        <f>ROUND(I375*H375,2)</f>
        <v>0</v>
      </c>
      <c r="BL375" s="18" t="s">
        <v>286</v>
      </c>
      <c r="BM375" s="190" t="s">
        <v>698</v>
      </c>
    </row>
    <row r="376" spans="1:65" s="2" customFormat="1" ht="11.25">
      <c r="A376" s="35"/>
      <c r="B376" s="36"/>
      <c r="C376" s="37"/>
      <c r="D376" s="192" t="s">
        <v>184</v>
      </c>
      <c r="E376" s="37"/>
      <c r="F376" s="193" t="s">
        <v>699</v>
      </c>
      <c r="G376" s="37"/>
      <c r="H376" s="37"/>
      <c r="I376" s="194"/>
      <c r="J376" s="37"/>
      <c r="K376" s="37"/>
      <c r="L376" s="40"/>
      <c r="M376" s="195"/>
      <c r="N376" s="196"/>
      <c r="O376" s="65"/>
      <c r="P376" s="65"/>
      <c r="Q376" s="65"/>
      <c r="R376" s="65"/>
      <c r="S376" s="65"/>
      <c r="T376" s="66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8" t="s">
        <v>184</v>
      </c>
      <c r="AU376" s="18" t="s">
        <v>85</v>
      </c>
    </row>
    <row r="377" spans="1:65" s="2" customFormat="1" ht="11.25">
      <c r="A377" s="35"/>
      <c r="B377" s="36"/>
      <c r="C377" s="37"/>
      <c r="D377" s="197" t="s">
        <v>186</v>
      </c>
      <c r="E377" s="37"/>
      <c r="F377" s="198" t="s">
        <v>700</v>
      </c>
      <c r="G377" s="37"/>
      <c r="H377" s="37"/>
      <c r="I377" s="194"/>
      <c r="J377" s="37"/>
      <c r="K377" s="37"/>
      <c r="L377" s="40"/>
      <c r="M377" s="195"/>
      <c r="N377" s="196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186</v>
      </c>
      <c r="AU377" s="18" t="s">
        <v>85</v>
      </c>
    </row>
    <row r="378" spans="1:65" s="2" customFormat="1" ht="16.5" customHeight="1">
      <c r="A378" s="35"/>
      <c r="B378" s="36"/>
      <c r="C378" s="179" t="s">
        <v>701</v>
      </c>
      <c r="D378" s="179" t="s">
        <v>177</v>
      </c>
      <c r="E378" s="180" t="s">
        <v>702</v>
      </c>
      <c r="F378" s="181" t="s">
        <v>703</v>
      </c>
      <c r="G378" s="182" t="s">
        <v>180</v>
      </c>
      <c r="H378" s="183">
        <v>10</v>
      </c>
      <c r="I378" s="184"/>
      <c r="J378" s="185">
        <f>ROUND(I378*H378,2)</f>
        <v>0</v>
      </c>
      <c r="K378" s="181" t="s">
        <v>181</v>
      </c>
      <c r="L378" s="40"/>
      <c r="M378" s="186" t="s">
        <v>19</v>
      </c>
      <c r="N378" s="187" t="s">
        <v>46</v>
      </c>
      <c r="O378" s="65"/>
      <c r="P378" s="188">
        <f>O378*H378</f>
        <v>0</v>
      </c>
      <c r="Q378" s="188">
        <v>1.2E-4</v>
      </c>
      <c r="R378" s="188">
        <f>Q378*H378</f>
        <v>1.2000000000000001E-3</v>
      </c>
      <c r="S378" s="188">
        <v>0</v>
      </c>
      <c r="T378" s="189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90" t="s">
        <v>286</v>
      </c>
      <c r="AT378" s="190" t="s">
        <v>177</v>
      </c>
      <c r="AU378" s="190" t="s">
        <v>85</v>
      </c>
      <c r="AY378" s="18" t="s">
        <v>174</v>
      </c>
      <c r="BE378" s="191">
        <f>IF(N378="základní",J378,0)</f>
        <v>0</v>
      </c>
      <c r="BF378" s="191">
        <f>IF(N378="snížená",J378,0)</f>
        <v>0</v>
      </c>
      <c r="BG378" s="191">
        <f>IF(N378="zákl. přenesená",J378,0)</f>
        <v>0</v>
      </c>
      <c r="BH378" s="191">
        <f>IF(N378="sníž. přenesená",J378,0)</f>
        <v>0</v>
      </c>
      <c r="BI378" s="191">
        <f>IF(N378="nulová",J378,0)</f>
        <v>0</v>
      </c>
      <c r="BJ378" s="18" t="s">
        <v>83</v>
      </c>
      <c r="BK378" s="191">
        <f>ROUND(I378*H378,2)</f>
        <v>0</v>
      </c>
      <c r="BL378" s="18" t="s">
        <v>286</v>
      </c>
      <c r="BM378" s="190" t="s">
        <v>704</v>
      </c>
    </row>
    <row r="379" spans="1:65" s="2" customFormat="1" ht="11.25">
      <c r="A379" s="35"/>
      <c r="B379" s="36"/>
      <c r="C379" s="37"/>
      <c r="D379" s="192" t="s">
        <v>184</v>
      </c>
      <c r="E379" s="37"/>
      <c r="F379" s="193" t="s">
        <v>705</v>
      </c>
      <c r="G379" s="37"/>
      <c r="H379" s="37"/>
      <c r="I379" s="194"/>
      <c r="J379" s="37"/>
      <c r="K379" s="37"/>
      <c r="L379" s="40"/>
      <c r="M379" s="195"/>
      <c r="N379" s="196"/>
      <c r="O379" s="65"/>
      <c r="P379" s="65"/>
      <c r="Q379" s="65"/>
      <c r="R379" s="65"/>
      <c r="S379" s="65"/>
      <c r="T379" s="66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8" t="s">
        <v>184</v>
      </c>
      <c r="AU379" s="18" t="s">
        <v>85</v>
      </c>
    </row>
    <row r="380" spans="1:65" s="2" customFormat="1" ht="11.25">
      <c r="A380" s="35"/>
      <c r="B380" s="36"/>
      <c r="C380" s="37"/>
      <c r="D380" s="197" t="s">
        <v>186</v>
      </c>
      <c r="E380" s="37"/>
      <c r="F380" s="198" t="s">
        <v>706</v>
      </c>
      <c r="G380" s="37"/>
      <c r="H380" s="37"/>
      <c r="I380" s="194"/>
      <c r="J380" s="37"/>
      <c r="K380" s="37"/>
      <c r="L380" s="40"/>
      <c r="M380" s="195"/>
      <c r="N380" s="196"/>
      <c r="O380" s="65"/>
      <c r="P380" s="65"/>
      <c r="Q380" s="65"/>
      <c r="R380" s="65"/>
      <c r="S380" s="65"/>
      <c r="T380" s="66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8" t="s">
        <v>186</v>
      </c>
      <c r="AU380" s="18" t="s">
        <v>85</v>
      </c>
    </row>
    <row r="381" spans="1:65" s="2" customFormat="1" ht="16.5" customHeight="1">
      <c r="A381" s="35"/>
      <c r="B381" s="36"/>
      <c r="C381" s="179" t="s">
        <v>707</v>
      </c>
      <c r="D381" s="179" t="s">
        <v>177</v>
      </c>
      <c r="E381" s="180" t="s">
        <v>708</v>
      </c>
      <c r="F381" s="181" t="s">
        <v>709</v>
      </c>
      <c r="G381" s="182" t="s">
        <v>180</v>
      </c>
      <c r="H381" s="183">
        <v>10</v>
      </c>
      <c r="I381" s="184"/>
      <c r="J381" s="185">
        <f>ROUND(I381*H381,2)</f>
        <v>0</v>
      </c>
      <c r="K381" s="181" t="s">
        <v>181</v>
      </c>
      <c r="L381" s="40"/>
      <c r="M381" s="186" t="s">
        <v>19</v>
      </c>
      <c r="N381" s="187" t="s">
        <v>46</v>
      </c>
      <c r="O381" s="65"/>
      <c r="P381" s="188">
        <f>O381*H381</f>
        <v>0</v>
      </c>
      <c r="Q381" s="188">
        <v>1.2E-4</v>
      </c>
      <c r="R381" s="188">
        <f>Q381*H381</f>
        <v>1.2000000000000001E-3</v>
      </c>
      <c r="S381" s="188">
        <v>0</v>
      </c>
      <c r="T381" s="189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0" t="s">
        <v>286</v>
      </c>
      <c r="AT381" s="190" t="s">
        <v>177</v>
      </c>
      <c r="AU381" s="190" t="s">
        <v>85</v>
      </c>
      <c r="AY381" s="18" t="s">
        <v>174</v>
      </c>
      <c r="BE381" s="191">
        <f>IF(N381="základní",J381,0)</f>
        <v>0</v>
      </c>
      <c r="BF381" s="191">
        <f>IF(N381="snížená",J381,0)</f>
        <v>0</v>
      </c>
      <c r="BG381" s="191">
        <f>IF(N381="zákl. přenesená",J381,0)</f>
        <v>0</v>
      </c>
      <c r="BH381" s="191">
        <f>IF(N381="sníž. přenesená",J381,0)</f>
        <v>0</v>
      </c>
      <c r="BI381" s="191">
        <f>IF(N381="nulová",J381,0)</f>
        <v>0</v>
      </c>
      <c r="BJ381" s="18" t="s">
        <v>83</v>
      </c>
      <c r="BK381" s="191">
        <f>ROUND(I381*H381,2)</f>
        <v>0</v>
      </c>
      <c r="BL381" s="18" t="s">
        <v>286</v>
      </c>
      <c r="BM381" s="190" t="s">
        <v>710</v>
      </c>
    </row>
    <row r="382" spans="1:65" s="2" customFormat="1" ht="11.25">
      <c r="A382" s="35"/>
      <c r="B382" s="36"/>
      <c r="C382" s="37"/>
      <c r="D382" s="192" t="s">
        <v>184</v>
      </c>
      <c r="E382" s="37"/>
      <c r="F382" s="193" t="s">
        <v>711</v>
      </c>
      <c r="G382" s="37"/>
      <c r="H382" s="37"/>
      <c r="I382" s="194"/>
      <c r="J382" s="37"/>
      <c r="K382" s="37"/>
      <c r="L382" s="40"/>
      <c r="M382" s="195"/>
      <c r="N382" s="196"/>
      <c r="O382" s="65"/>
      <c r="P382" s="65"/>
      <c r="Q382" s="65"/>
      <c r="R382" s="65"/>
      <c r="S382" s="65"/>
      <c r="T382" s="66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8" t="s">
        <v>184</v>
      </c>
      <c r="AU382" s="18" t="s">
        <v>85</v>
      </c>
    </row>
    <row r="383" spans="1:65" s="2" customFormat="1" ht="11.25">
      <c r="A383" s="35"/>
      <c r="B383" s="36"/>
      <c r="C383" s="37"/>
      <c r="D383" s="197" t="s">
        <v>186</v>
      </c>
      <c r="E383" s="37"/>
      <c r="F383" s="198" t="s">
        <v>712</v>
      </c>
      <c r="G383" s="37"/>
      <c r="H383" s="37"/>
      <c r="I383" s="194"/>
      <c r="J383" s="37"/>
      <c r="K383" s="37"/>
      <c r="L383" s="40"/>
      <c r="M383" s="195"/>
      <c r="N383" s="196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186</v>
      </c>
      <c r="AU383" s="18" t="s">
        <v>85</v>
      </c>
    </row>
    <row r="384" spans="1:65" s="2" customFormat="1" ht="16.5" customHeight="1">
      <c r="A384" s="35"/>
      <c r="B384" s="36"/>
      <c r="C384" s="179" t="s">
        <v>713</v>
      </c>
      <c r="D384" s="179" t="s">
        <v>177</v>
      </c>
      <c r="E384" s="180" t="s">
        <v>714</v>
      </c>
      <c r="F384" s="181" t="s">
        <v>715</v>
      </c>
      <c r="G384" s="182" t="s">
        <v>180</v>
      </c>
      <c r="H384" s="183">
        <v>10</v>
      </c>
      <c r="I384" s="184"/>
      <c r="J384" s="185">
        <f>ROUND(I384*H384,2)</f>
        <v>0</v>
      </c>
      <c r="K384" s="181" t="s">
        <v>181</v>
      </c>
      <c r="L384" s="40"/>
      <c r="M384" s="186" t="s">
        <v>19</v>
      </c>
      <c r="N384" s="187" t="s">
        <v>46</v>
      </c>
      <c r="O384" s="65"/>
      <c r="P384" s="188">
        <f>O384*H384</f>
        <v>0</v>
      </c>
      <c r="Q384" s="188">
        <v>1E-4</v>
      </c>
      <c r="R384" s="188">
        <f>Q384*H384</f>
        <v>1E-3</v>
      </c>
      <c r="S384" s="188">
        <v>0</v>
      </c>
      <c r="T384" s="189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0" t="s">
        <v>286</v>
      </c>
      <c r="AT384" s="190" t="s">
        <v>177</v>
      </c>
      <c r="AU384" s="190" t="s">
        <v>85</v>
      </c>
      <c r="AY384" s="18" t="s">
        <v>174</v>
      </c>
      <c r="BE384" s="191">
        <f>IF(N384="základní",J384,0)</f>
        <v>0</v>
      </c>
      <c r="BF384" s="191">
        <f>IF(N384="snížená",J384,0)</f>
        <v>0</v>
      </c>
      <c r="BG384" s="191">
        <f>IF(N384="zákl. přenesená",J384,0)</f>
        <v>0</v>
      </c>
      <c r="BH384" s="191">
        <f>IF(N384="sníž. přenesená",J384,0)</f>
        <v>0</v>
      </c>
      <c r="BI384" s="191">
        <f>IF(N384="nulová",J384,0)</f>
        <v>0</v>
      </c>
      <c r="BJ384" s="18" t="s">
        <v>83</v>
      </c>
      <c r="BK384" s="191">
        <f>ROUND(I384*H384,2)</f>
        <v>0</v>
      </c>
      <c r="BL384" s="18" t="s">
        <v>286</v>
      </c>
      <c r="BM384" s="190" t="s">
        <v>716</v>
      </c>
    </row>
    <row r="385" spans="1:65" s="2" customFormat="1" ht="11.25">
      <c r="A385" s="35"/>
      <c r="B385" s="36"/>
      <c r="C385" s="37"/>
      <c r="D385" s="192" t="s">
        <v>184</v>
      </c>
      <c r="E385" s="37"/>
      <c r="F385" s="193" t="s">
        <v>717</v>
      </c>
      <c r="G385" s="37"/>
      <c r="H385" s="37"/>
      <c r="I385" s="194"/>
      <c r="J385" s="37"/>
      <c r="K385" s="37"/>
      <c r="L385" s="40"/>
      <c r="M385" s="195"/>
      <c r="N385" s="196"/>
      <c r="O385" s="65"/>
      <c r="P385" s="65"/>
      <c r="Q385" s="65"/>
      <c r="R385" s="65"/>
      <c r="S385" s="65"/>
      <c r="T385" s="66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8" t="s">
        <v>184</v>
      </c>
      <c r="AU385" s="18" t="s">
        <v>85</v>
      </c>
    </row>
    <row r="386" spans="1:65" s="2" customFormat="1" ht="11.25">
      <c r="A386" s="35"/>
      <c r="B386" s="36"/>
      <c r="C386" s="37"/>
      <c r="D386" s="197" t="s">
        <v>186</v>
      </c>
      <c r="E386" s="37"/>
      <c r="F386" s="198" t="s">
        <v>718</v>
      </c>
      <c r="G386" s="37"/>
      <c r="H386" s="37"/>
      <c r="I386" s="194"/>
      <c r="J386" s="37"/>
      <c r="K386" s="37"/>
      <c r="L386" s="40"/>
      <c r="M386" s="195"/>
      <c r="N386" s="196"/>
      <c r="O386" s="65"/>
      <c r="P386" s="65"/>
      <c r="Q386" s="65"/>
      <c r="R386" s="65"/>
      <c r="S386" s="65"/>
      <c r="T386" s="66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186</v>
      </c>
      <c r="AU386" s="18" t="s">
        <v>85</v>
      </c>
    </row>
    <row r="387" spans="1:65" s="12" customFormat="1" ht="22.9" customHeight="1">
      <c r="B387" s="163"/>
      <c r="C387" s="164"/>
      <c r="D387" s="165" t="s">
        <v>74</v>
      </c>
      <c r="E387" s="177" t="s">
        <v>719</v>
      </c>
      <c r="F387" s="177" t="s">
        <v>720</v>
      </c>
      <c r="G387" s="164"/>
      <c r="H387" s="164"/>
      <c r="I387" s="167"/>
      <c r="J387" s="178">
        <f>BK387</f>
        <v>0</v>
      </c>
      <c r="K387" s="164"/>
      <c r="L387" s="169"/>
      <c r="M387" s="170"/>
      <c r="N387" s="171"/>
      <c r="O387" s="171"/>
      <c r="P387" s="172">
        <f>SUM(P388:P409)</f>
        <v>0</v>
      </c>
      <c r="Q387" s="171"/>
      <c r="R387" s="172">
        <f>SUM(R388:R409)</f>
        <v>1.0972500000000001</v>
      </c>
      <c r="S387" s="171"/>
      <c r="T387" s="173">
        <f>SUM(T388:T409)</f>
        <v>0</v>
      </c>
      <c r="AR387" s="174" t="s">
        <v>85</v>
      </c>
      <c r="AT387" s="175" t="s">
        <v>74</v>
      </c>
      <c r="AU387" s="175" t="s">
        <v>83</v>
      </c>
      <c r="AY387" s="174" t="s">
        <v>174</v>
      </c>
      <c r="BK387" s="176">
        <f>SUM(BK388:BK409)</f>
        <v>0</v>
      </c>
    </row>
    <row r="388" spans="1:65" s="2" customFormat="1" ht="16.5" customHeight="1">
      <c r="A388" s="35"/>
      <c r="B388" s="36"/>
      <c r="C388" s="179" t="s">
        <v>721</v>
      </c>
      <c r="D388" s="179" t="s">
        <v>177</v>
      </c>
      <c r="E388" s="180" t="s">
        <v>722</v>
      </c>
      <c r="F388" s="181" t="s">
        <v>723</v>
      </c>
      <c r="G388" s="182" t="s">
        <v>180</v>
      </c>
      <c r="H388" s="183">
        <v>250</v>
      </c>
      <c r="I388" s="184"/>
      <c r="J388" s="185">
        <f>ROUND(I388*H388,2)</f>
        <v>0</v>
      </c>
      <c r="K388" s="181" t="s">
        <v>181</v>
      </c>
      <c r="L388" s="40"/>
      <c r="M388" s="186" t="s">
        <v>19</v>
      </c>
      <c r="N388" s="187" t="s">
        <v>46</v>
      </c>
      <c r="O388" s="65"/>
      <c r="P388" s="188">
        <f>O388*H388</f>
        <v>0</v>
      </c>
      <c r="Q388" s="188">
        <v>0</v>
      </c>
      <c r="R388" s="188">
        <f>Q388*H388</f>
        <v>0</v>
      </c>
      <c r="S388" s="188">
        <v>0</v>
      </c>
      <c r="T388" s="18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0" t="s">
        <v>286</v>
      </c>
      <c r="AT388" s="190" t="s">
        <v>177</v>
      </c>
      <c r="AU388" s="190" t="s">
        <v>85</v>
      </c>
      <c r="AY388" s="18" t="s">
        <v>174</v>
      </c>
      <c r="BE388" s="191">
        <f>IF(N388="základní",J388,0)</f>
        <v>0</v>
      </c>
      <c r="BF388" s="191">
        <f>IF(N388="snížená",J388,0)</f>
        <v>0</v>
      </c>
      <c r="BG388" s="191">
        <f>IF(N388="zákl. přenesená",J388,0)</f>
        <v>0</v>
      </c>
      <c r="BH388" s="191">
        <f>IF(N388="sníž. přenesená",J388,0)</f>
        <v>0</v>
      </c>
      <c r="BI388" s="191">
        <f>IF(N388="nulová",J388,0)</f>
        <v>0</v>
      </c>
      <c r="BJ388" s="18" t="s">
        <v>83</v>
      </c>
      <c r="BK388" s="191">
        <f>ROUND(I388*H388,2)</f>
        <v>0</v>
      </c>
      <c r="BL388" s="18" t="s">
        <v>286</v>
      </c>
      <c r="BM388" s="190" t="s">
        <v>724</v>
      </c>
    </row>
    <row r="389" spans="1:65" s="2" customFormat="1" ht="11.25">
      <c r="A389" s="35"/>
      <c r="B389" s="36"/>
      <c r="C389" s="37"/>
      <c r="D389" s="192" t="s">
        <v>184</v>
      </c>
      <c r="E389" s="37"/>
      <c r="F389" s="193" t="s">
        <v>725</v>
      </c>
      <c r="G389" s="37"/>
      <c r="H389" s="37"/>
      <c r="I389" s="194"/>
      <c r="J389" s="37"/>
      <c r="K389" s="37"/>
      <c r="L389" s="40"/>
      <c r="M389" s="195"/>
      <c r="N389" s="196"/>
      <c r="O389" s="65"/>
      <c r="P389" s="65"/>
      <c r="Q389" s="65"/>
      <c r="R389" s="65"/>
      <c r="S389" s="65"/>
      <c r="T389" s="66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184</v>
      </c>
      <c r="AU389" s="18" t="s">
        <v>85</v>
      </c>
    </row>
    <row r="390" spans="1:65" s="2" customFormat="1" ht="11.25">
      <c r="A390" s="35"/>
      <c r="B390" s="36"/>
      <c r="C390" s="37"/>
      <c r="D390" s="197" t="s">
        <v>186</v>
      </c>
      <c r="E390" s="37"/>
      <c r="F390" s="198" t="s">
        <v>726</v>
      </c>
      <c r="G390" s="37"/>
      <c r="H390" s="37"/>
      <c r="I390" s="194"/>
      <c r="J390" s="37"/>
      <c r="K390" s="37"/>
      <c r="L390" s="40"/>
      <c r="M390" s="195"/>
      <c r="N390" s="196"/>
      <c r="O390" s="65"/>
      <c r="P390" s="65"/>
      <c r="Q390" s="65"/>
      <c r="R390" s="65"/>
      <c r="S390" s="65"/>
      <c r="T390" s="66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186</v>
      </c>
      <c r="AU390" s="18" t="s">
        <v>85</v>
      </c>
    </row>
    <row r="391" spans="1:65" s="2" customFormat="1" ht="16.5" customHeight="1">
      <c r="A391" s="35"/>
      <c r="B391" s="36"/>
      <c r="C391" s="211" t="s">
        <v>727</v>
      </c>
      <c r="D391" s="211" t="s">
        <v>235</v>
      </c>
      <c r="E391" s="212" t="s">
        <v>728</v>
      </c>
      <c r="F391" s="213" t="s">
        <v>729</v>
      </c>
      <c r="G391" s="214" t="s">
        <v>180</v>
      </c>
      <c r="H391" s="215">
        <v>350</v>
      </c>
      <c r="I391" s="216"/>
      <c r="J391" s="217">
        <f>ROUND(I391*H391,2)</f>
        <v>0</v>
      </c>
      <c r="K391" s="213" t="s">
        <v>181</v>
      </c>
      <c r="L391" s="218"/>
      <c r="M391" s="219" t="s">
        <v>19</v>
      </c>
      <c r="N391" s="220" t="s">
        <v>46</v>
      </c>
      <c r="O391" s="65"/>
      <c r="P391" s="188">
        <f>O391*H391</f>
        <v>0</v>
      </c>
      <c r="Q391" s="188">
        <v>0</v>
      </c>
      <c r="R391" s="188">
        <f>Q391*H391</f>
        <v>0</v>
      </c>
      <c r="S391" s="188">
        <v>0</v>
      </c>
      <c r="T391" s="18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0" t="s">
        <v>289</v>
      </c>
      <c r="AT391" s="190" t="s">
        <v>235</v>
      </c>
      <c r="AU391" s="190" t="s">
        <v>85</v>
      </c>
      <c r="AY391" s="18" t="s">
        <v>174</v>
      </c>
      <c r="BE391" s="191">
        <f>IF(N391="základní",J391,0)</f>
        <v>0</v>
      </c>
      <c r="BF391" s="191">
        <f>IF(N391="snížená",J391,0)</f>
        <v>0</v>
      </c>
      <c r="BG391" s="191">
        <f>IF(N391="zákl. přenesená",J391,0)</f>
        <v>0</v>
      </c>
      <c r="BH391" s="191">
        <f>IF(N391="sníž. přenesená",J391,0)</f>
        <v>0</v>
      </c>
      <c r="BI391" s="191">
        <f>IF(N391="nulová",J391,0)</f>
        <v>0</v>
      </c>
      <c r="BJ391" s="18" t="s">
        <v>83</v>
      </c>
      <c r="BK391" s="191">
        <f>ROUND(I391*H391,2)</f>
        <v>0</v>
      </c>
      <c r="BL391" s="18" t="s">
        <v>286</v>
      </c>
      <c r="BM391" s="190" t="s">
        <v>730</v>
      </c>
    </row>
    <row r="392" spans="1:65" s="2" customFormat="1" ht="11.25">
      <c r="A392" s="35"/>
      <c r="B392" s="36"/>
      <c r="C392" s="37"/>
      <c r="D392" s="192" t="s">
        <v>184</v>
      </c>
      <c r="E392" s="37"/>
      <c r="F392" s="193" t="s">
        <v>729</v>
      </c>
      <c r="G392" s="37"/>
      <c r="H392" s="37"/>
      <c r="I392" s="194"/>
      <c r="J392" s="37"/>
      <c r="K392" s="37"/>
      <c r="L392" s="40"/>
      <c r="M392" s="195"/>
      <c r="N392" s="196"/>
      <c r="O392" s="65"/>
      <c r="P392" s="65"/>
      <c r="Q392" s="65"/>
      <c r="R392" s="65"/>
      <c r="S392" s="65"/>
      <c r="T392" s="66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184</v>
      </c>
      <c r="AU392" s="18" t="s">
        <v>85</v>
      </c>
    </row>
    <row r="393" spans="1:65" s="2" customFormat="1" ht="16.5" customHeight="1">
      <c r="A393" s="35"/>
      <c r="B393" s="36"/>
      <c r="C393" s="179" t="s">
        <v>731</v>
      </c>
      <c r="D393" s="179" t="s">
        <v>177</v>
      </c>
      <c r="E393" s="180" t="s">
        <v>732</v>
      </c>
      <c r="F393" s="181" t="s">
        <v>733</v>
      </c>
      <c r="G393" s="182" t="s">
        <v>180</v>
      </c>
      <c r="H393" s="183">
        <v>50</v>
      </c>
      <c r="I393" s="184"/>
      <c r="J393" s="185">
        <f>ROUND(I393*H393,2)</f>
        <v>0</v>
      </c>
      <c r="K393" s="181" t="s">
        <v>181</v>
      </c>
      <c r="L393" s="40"/>
      <c r="M393" s="186" t="s">
        <v>19</v>
      </c>
      <c r="N393" s="187" t="s">
        <v>46</v>
      </c>
      <c r="O393" s="65"/>
      <c r="P393" s="188">
        <f>O393*H393</f>
        <v>0</v>
      </c>
      <c r="Q393" s="188">
        <v>0</v>
      </c>
      <c r="R393" s="188">
        <f>Q393*H393</f>
        <v>0</v>
      </c>
      <c r="S393" s="188">
        <v>0</v>
      </c>
      <c r="T393" s="189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90" t="s">
        <v>286</v>
      </c>
      <c r="AT393" s="190" t="s">
        <v>177</v>
      </c>
      <c r="AU393" s="190" t="s">
        <v>85</v>
      </c>
      <c r="AY393" s="18" t="s">
        <v>174</v>
      </c>
      <c r="BE393" s="191">
        <f>IF(N393="základní",J393,0)</f>
        <v>0</v>
      </c>
      <c r="BF393" s="191">
        <f>IF(N393="snížená",J393,0)</f>
        <v>0</v>
      </c>
      <c r="BG393" s="191">
        <f>IF(N393="zákl. přenesená",J393,0)</f>
        <v>0</v>
      </c>
      <c r="BH393" s="191">
        <f>IF(N393="sníž. přenesená",J393,0)</f>
        <v>0</v>
      </c>
      <c r="BI393" s="191">
        <f>IF(N393="nulová",J393,0)</f>
        <v>0</v>
      </c>
      <c r="BJ393" s="18" t="s">
        <v>83</v>
      </c>
      <c r="BK393" s="191">
        <f>ROUND(I393*H393,2)</f>
        <v>0</v>
      </c>
      <c r="BL393" s="18" t="s">
        <v>286</v>
      </c>
      <c r="BM393" s="190" t="s">
        <v>734</v>
      </c>
    </row>
    <row r="394" spans="1:65" s="2" customFormat="1" ht="19.5">
      <c r="A394" s="35"/>
      <c r="B394" s="36"/>
      <c r="C394" s="37"/>
      <c r="D394" s="192" t="s">
        <v>184</v>
      </c>
      <c r="E394" s="37"/>
      <c r="F394" s="193" t="s">
        <v>735</v>
      </c>
      <c r="G394" s="37"/>
      <c r="H394" s="37"/>
      <c r="I394" s="194"/>
      <c r="J394" s="37"/>
      <c r="K394" s="37"/>
      <c r="L394" s="40"/>
      <c r="M394" s="195"/>
      <c r="N394" s="196"/>
      <c r="O394" s="65"/>
      <c r="P394" s="65"/>
      <c r="Q394" s="65"/>
      <c r="R394" s="65"/>
      <c r="S394" s="65"/>
      <c r="T394" s="66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8" t="s">
        <v>184</v>
      </c>
      <c r="AU394" s="18" t="s">
        <v>85</v>
      </c>
    </row>
    <row r="395" spans="1:65" s="2" customFormat="1" ht="11.25">
      <c r="A395" s="35"/>
      <c r="B395" s="36"/>
      <c r="C395" s="37"/>
      <c r="D395" s="197" t="s">
        <v>186</v>
      </c>
      <c r="E395" s="37"/>
      <c r="F395" s="198" t="s">
        <v>736</v>
      </c>
      <c r="G395" s="37"/>
      <c r="H395" s="37"/>
      <c r="I395" s="194"/>
      <c r="J395" s="37"/>
      <c r="K395" s="37"/>
      <c r="L395" s="40"/>
      <c r="M395" s="195"/>
      <c r="N395" s="196"/>
      <c r="O395" s="65"/>
      <c r="P395" s="65"/>
      <c r="Q395" s="65"/>
      <c r="R395" s="65"/>
      <c r="S395" s="65"/>
      <c r="T395" s="66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8" t="s">
        <v>186</v>
      </c>
      <c r="AU395" s="18" t="s">
        <v>85</v>
      </c>
    </row>
    <row r="396" spans="1:65" s="2" customFormat="1" ht="16.5" customHeight="1">
      <c r="A396" s="35"/>
      <c r="B396" s="36"/>
      <c r="C396" s="179" t="s">
        <v>737</v>
      </c>
      <c r="D396" s="179" t="s">
        <v>177</v>
      </c>
      <c r="E396" s="180" t="s">
        <v>738</v>
      </c>
      <c r="F396" s="181" t="s">
        <v>739</v>
      </c>
      <c r="G396" s="182" t="s">
        <v>180</v>
      </c>
      <c r="H396" s="183">
        <v>50</v>
      </c>
      <c r="I396" s="184"/>
      <c r="J396" s="185">
        <f>ROUND(I396*H396,2)</f>
        <v>0</v>
      </c>
      <c r="K396" s="181" t="s">
        <v>181</v>
      </c>
      <c r="L396" s="40"/>
      <c r="M396" s="186" t="s">
        <v>19</v>
      </c>
      <c r="N396" s="187" t="s">
        <v>46</v>
      </c>
      <c r="O396" s="65"/>
      <c r="P396" s="188">
        <f>O396*H396</f>
        <v>0</v>
      </c>
      <c r="Q396" s="188">
        <v>0</v>
      </c>
      <c r="R396" s="188">
        <f>Q396*H396</f>
        <v>0</v>
      </c>
      <c r="S396" s="188">
        <v>0</v>
      </c>
      <c r="T396" s="18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90" t="s">
        <v>286</v>
      </c>
      <c r="AT396" s="190" t="s">
        <v>177</v>
      </c>
      <c r="AU396" s="190" t="s">
        <v>85</v>
      </c>
      <c r="AY396" s="18" t="s">
        <v>174</v>
      </c>
      <c r="BE396" s="191">
        <f>IF(N396="základní",J396,0)</f>
        <v>0</v>
      </c>
      <c r="BF396" s="191">
        <f>IF(N396="snížená",J396,0)</f>
        <v>0</v>
      </c>
      <c r="BG396" s="191">
        <f>IF(N396="zákl. přenesená",J396,0)</f>
        <v>0</v>
      </c>
      <c r="BH396" s="191">
        <f>IF(N396="sníž. přenesená",J396,0)</f>
        <v>0</v>
      </c>
      <c r="BI396" s="191">
        <f>IF(N396="nulová",J396,0)</f>
        <v>0</v>
      </c>
      <c r="BJ396" s="18" t="s">
        <v>83</v>
      </c>
      <c r="BK396" s="191">
        <f>ROUND(I396*H396,2)</f>
        <v>0</v>
      </c>
      <c r="BL396" s="18" t="s">
        <v>286</v>
      </c>
      <c r="BM396" s="190" t="s">
        <v>740</v>
      </c>
    </row>
    <row r="397" spans="1:65" s="2" customFormat="1" ht="19.5">
      <c r="A397" s="35"/>
      <c r="B397" s="36"/>
      <c r="C397" s="37"/>
      <c r="D397" s="192" t="s">
        <v>184</v>
      </c>
      <c r="E397" s="37"/>
      <c r="F397" s="193" t="s">
        <v>741</v>
      </c>
      <c r="G397" s="37"/>
      <c r="H397" s="37"/>
      <c r="I397" s="194"/>
      <c r="J397" s="37"/>
      <c r="K397" s="37"/>
      <c r="L397" s="40"/>
      <c r="M397" s="195"/>
      <c r="N397" s="196"/>
      <c r="O397" s="65"/>
      <c r="P397" s="65"/>
      <c r="Q397" s="65"/>
      <c r="R397" s="65"/>
      <c r="S397" s="65"/>
      <c r="T397" s="66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8" t="s">
        <v>184</v>
      </c>
      <c r="AU397" s="18" t="s">
        <v>85</v>
      </c>
    </row>
    <row r="398" spans="1:65" s="2" customFormat="1" ht="11.25">
      <c r="A398" s="35"/>
      <c r="B398" s="36"/>
      <c r="C398" s="37"/>
      <c r="D398" s="197" t="s">
        <v>186</v>
      </c>
      <c r="E398" s="37"/>
      <c r="F398" s="198" t="s">
        <v>742</v>
      </c>
      <c r="G398" s="37"/>
      <c r="H398" s="37"/>
      <c r="I398" s="194"/>
      <c r="J398" s="37"/>
      <c r="K398" s="37"/>
      <c r="L398" s="40"/>
      <c r="M398" s="195"/>
      <c r="N398" s="196"/>
      <c r="O398" s="65"/>
      <c r="P398" s="65"/>
      <c r="Q398" s="65"/>
      <c r="R398" s="65"/>
      <c r="S398" s="65"/>
      <c r="T398" s="66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8" t="s">
        <v>186</v>
      </c>
      <c r="AU398" s="18" t="s">
        <v>85</v>
      </c>
    </row>
    <row r="399" spans="1:65" s="2" customFormat="1" ht="16.5" customHeight="1">
      <c r="A399" s="35"/>
      <c r="B399" s="36"/>
      <c r="C399" s="179" t="s">
        <v>743</v>
      </c>
      <c r="D399" s="179" t="s">
        <v>177</v>
      </c>
      <c r="E399" s="180" t="s">
        <v>744</v>
      </c>
      <c r="F399" s="181" t="s">
        <v>745</v>
      </c>
      <c r="G399" s="182" t="s">
        <v>180</v>
      </c>
      <c r="H399" s="183">
        <v>1155</v>
      </c>
      <c r="I399" s="184"/>
      <c r="J399" s="185">
        <f>ROUND(I399*H399,2)</f>
        <v>0</v>
      </c>
      <c r="K399" s="181" t="s">
        <v>181</v>
      </c>
      <c r="L399" s="40"/>
      <c r="M399" s="186" t="s">
        <v>19</v>
      </c>
      <c r="N399" s="187" t="s">
        <v>46</v>
      </c>
      <c r="O399" s="65"/>
      <c r="P399" s="188">
        <f>O399*H399</f>
        <v>0</v>
      </c>
      <c r="Q399" s="188">
        <v>2.0000000000000001E-4</v>
      </c>
      <c r="R399" s="188">
        <f>Q399*H399</f>
        <v>0.23100000000000001</v>
      </c>
      <c r="S399" s="188">
        <v>0</v>
      </c>
      <c r="T399" s="189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0" t="s">
        <v>286</v>
      </c>
      <c r="AT399" s="190" t="s">
        <v>177</v>
      </c>
      <c r="AU399" s="190" t="s">
        <v>85</v>
      </c>
      <c r="AY399" s="18" t="s">
        <v>174</v>
      </c>
      <c r="BE399" s="191">
        <f>IF(N399="základní",J399,0)</f>
        <v>0</v>
      </c>
      <c r="BF399" s="191">
        <f>IF(N399="snížená",J399,0)</f>
        <v>0</v>
      </c>
      <c r="BG399" s="191">
        <f>IF(N399="zákl. přenesená",J399,0)</f>
        <v>0</v>
      </c>
      <c r="BH399" s="191">
        <f>IF(N399="sníž. přenesená",J399,0)</f>
        <v>0</v>
      </c>
      <c r="BI399" s="191">
        <f>IF(N399="nulová",J399,0)</f>
        <v>0</v>
      </c>
      <c r="BJ399" s="18" t="s">
        <v>83</v>
      </c>
      <c r="BK399" s="191">
        <f>ROUND(I399*H399,2)</f>
        <v>0</v>
      </c>
      <c r="BL399" s="18" t="s">
        <v>286</v>
      </c>
      <c r="BM399" s="190" t="s">
        <v>746</v>
      </c>
    </row>
    <row r="400" spans="1:65" s="2" customFormat="1" ht="11.25">
      <c r="A400" s="35"/>
      <c r="B400" s="36"/>
      <c r="C400" s="37"/>
      <c r="D400" s="192" t="s">
        <v>184</v>
      </c>
      <c r="E400" s="37"/>
      <c r="F400" s="193" t="s">
        <v>747</v>
      </c>
      <c r="G400" s="37"/>
      <c r="H400" s="37"/>
      <c r="I400" s="194"/>
      <c r="J400" s="37"/>
      <c r="K400" s="37"/>
      <c r="L400" s="40"/>
      <c r="M400" s="195"/>
      <c r="N400" s="196"/>
      <c r="O400" s="65"/>
      <c r="P400" s="65"/>
      <c r="Q400" s="65"/>
      <c r="R400" s="65"/>
      <c r="S400" s="65"/>
      <c r="T400" s="66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8" t="s">
        <v>184</v>
      </c>
      <c r="AU400" s="18" t="s">
        <v>85</v>
      </c>
    </row>
    <row r="401" spans="1:65" s="2" customFormat="1" ht="11.25">
      <c r="A401" s="35"/>
      <c r="B401" s="36"/>
      <c r="C401" s="37"/>
      <c r="D401" s="197" t="s">
        <v>186</v>
      </c>
      <c r="E401" s="37"/>
      <c r="F401" s="198" t="s">
        <v>748</v>
      </c>
      <c r="G401" s="37"/>
      <c r="H401" s="37"/>
      <c r="I401" s="194"/>
      <c r="J401" s="37"/>
      <c r="K401" s="37"/>
      <c r="L401" s="40"/>
      <c r="M401" s="195"/>
      <c r="N401" s="196"/>
      <c r="O401" s="65"/>
      <c r="P401" s="65"/>
      <c r="Q401" s="65"/>
      <c r="R401" s="65"/>
      <c r="S401" s="65"/>
      <c r="T401" s="66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186</v>
      </c>
      <c r="AU401" s="18" t="s">
        <v>85</v>
      </c>
    </row>
    <row r="402" spans="1:65" s="13" customFormat="1" ht="11.25">
      <c r="B402" s="199"/>
      <c r="C402" s="200"/>
      <c r="D402" s="192" t="s">
        <v>188</v>
      </c>
      <c r="E402" s="201" t="s">
        <v>19</v>
      </c>
      <c r="F402" s="202" t="s">
        <v>749</v>
      </c>
      <c r="G402" s="200"/>
      <c r="H402" s="203">
        <v>1155</v>
      </c>
      <c r="I402" s="204"/>
      <c r="J402" s="200"/>
      <c r="K402" s="200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188</v>
      </c>
      <c r="AU402" s="209" t="s">
        <v>85</v>
      </c>
      <c r="AV402" s="13" t="s">
        <v>85</v>
      </c>
      <c r="AW402" s="13" t="s">
        <v>34</v>
      </c>
      <c r="AX402" s="13" t="s">
        <v>83</v>
      </c>
      <c r="AY402" s="209" t="s">
        <v>174</v>
      </c>
    </row>
    <row r="403" spans="1:65" s="2" customFormat="1" ht="16.5" customHeight="1">
      <c r="A403" s="35"/>
      <c r="B403" s="36"/>
      <c r="C403" s="179" t="s">
        <v>750</v>
      </c>
      <c r="D403" s="179" t="s">
        <v>177</v>
      </c>
      <c r="E403" s="180" t="s">
        <v>751</v>
      </c>
      <c r="F403" s="181" t="s">
        <v>752</v>
      </c>
      <c r="G403" s="182" t="s">
        <v>180</v>
      </c>
      <c r="H403" s="183">
        <v>1155</v>
      </c>
      <c r="I403" s="184"/>
      <c r="J403" s="185">
        <f>ROUND(I403*H403,2)</f>
        <v>0</v>
      </c>
      <c r="K403" s="181" t="s">
        <v>181</v>
      </c>
      <c r="L403" s="40"/>
      <c r="M403" s="186" t="s">
        <v>19</v>
      </c>
      <c r="N403" s="187" t="s">
        <v>46</v>
      </c>
      <c r="O403" s="65"/>
      <c r="P403" s="188">
        <f>O403*H403</f>
        <v>0</v>
      </c>
      <c r="Q403" s="188">
        <v>0</v>
      </c>
      <c r="R403" s="188">
        <f>Q403*H403</f>
        <v>0</v>
      </c>
      <c r="S403" s="188">
        <v>0</v>
      </c>
      <c r="T403" s="189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0" t="s">
        <v>286</v>
      </c>
      <c r="AT403" s="190" t="s">
        <v>177</v>
      </c>
      <c r="AU403" s="190" t="s">
        <v>85</v>
      </c>
      <c r="AY403" s="18" t="s">
        <v>174</v>
      </c>
      <c r="BE403" s="191">
        <f>IF(N403="základní",J403,0)</f>
        <v>0</v>
      </c>
      <c r="BF403" s="191">
        <f>IF(N403="snížená",J403,0)</f>
        <v>0</v>
      </c>
      <c r="BG403" s="191">
        <f>IF(N403="zákl. přenesená",J403,0)</f>
        <v>0</v>
      </c>
      <c r="BH403" s="191">
        <f>IF(N403="sníž. přenesená",J403,0)</f>
        <v>0</v>
      </c>
      <c r="BI403" s="191">
        <f>IF(N403="nulová",J403,0)</f>
        <v>0</v>
      </c>
      <c r="BJ403" s="18" t="s">
        <v>83</v>
      </c>
      <c r="BK403" s="191">
        <f>ROUND(I403*H403,2)</f>
        <v>0</v>
      </c>
      <c r="BL403" s="18" t="s">
        <v>286</v>
      </c>
      <c r="BM403" s="190" t="s">
        <v>753</v>
      </c>
    </row>
    <row r="404" spans="1:65" s="2" customFormat="1" ht="19.5">
      <c r="A404" s="35"/>
      <c r="B404" s="36"/>
      <c r="C404" s="37"/>
      <c r="D404" s="192" t="s">
        <v>184</v>
      </c>
      <c r="E404" s="37"/>
      <c r="F404" s="193" t="s">
        <v>754</v>
      </c>
      <c r="G404" s="37"/>
      <c r="H404" s="37"/>
      <c r="I404" s="194"/>
      <c r="J404" s="37"/>
      <c r="K404" s="37"/>
      <c r="L404" s="40"/>
      <c r="M404" s="195"/>
      <c r="N404" s="196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184</v>
      </c>
      <c r="AU404" s="18" t="s">
        <v>85</v>
      </c>
    </row>
    <row r="405" spans="1:65" s="2" customFormat="1" ht="11.25">
      <c r="A405" s="35"/>
      <c r="B405" s="36"/>
      <c r="C405" s="37"/>
      <c r="D405" s="197" t="s">
        <v>186</v>
      </c>
      <c r="E405" s="37"/>
      <c r="F405" s="198" t="s">
        <v>755</v>
      </c>
      <c r="G405" s="37"/>
      <c r="H405" s="37"/>
      <c r="I405" s="194"/>
      <c r="J405" s="37"/>
      <c r="K405" s="37"/>
      <c r="L405" s="40"/>
      <c r="M405" s="195"/>
      <c r="N405" s="196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186</v>
      </c>
      <c r="AU405" s="18" t="s">
        <v>85</v>
      </c>
    </row>
    <row r="406" spans="1:65" s="2" customFormat="1" ht="16.5" customHeight="1">
      <c r="A406" s="35"/>
      <c r="B406" s="36"/>
      <c r="C406" s="179" t="s">
        <v>756</v>
      </c>
      <c r="D406" s="179" t="s">
        <v>177</v>
      </c>
      <c r="E406" s="180" t="s">
        <v>757</v>
      </c>
      <c r="F406" s="181" t="s">
        <v>758</v>
      </c>
      <c r="G406" s="182" t="s">
        <v>180</v>
      </c>
      <c r="H406" s="183">
        <v>3465</v>
      </c>
      <c r="I406" s="184"/>
      <c r="J406" s="185">
        <f>ROUND(I406*H406,2)</f>
        <v>0</v>
      </c>
      <c r="K406" s="181" t="s">
        <v>181</v>
      </c>
      <c r="L406" s="40"/>
      <c r="M406" s="186" t="s">
        <v>19</v>
      </c>
      <c r="N406" s="187" t="s">
        <v>46</v>
      </c>
      <c r="O406" s="65"/>
      <c r="P406" s="188">
        <f>O406*H406</f>
        <v>0</v>
      </c>
      <c r="Q406" s="188">
        <v>2.5000000000000001E-4</v>
      </c>
      <c r="R406" s="188">
        <f>Q406*H406</f>
        <v>0.86624999999999996</v>
      </c>
      <c r="S406" s="188">
        <v>0</v>
      </c>
      <c r="T406" s="18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0" t="s">
        <v>286</v>
      </c>
      <c r="AT406" s="190" t="s">
        <v>177</v>
      </c>
      <c r="AU406" s="190" t="s">
        <v>85</v>
      </c>
      <c r="AY406" s="18" t="s">
        <v>174</v>
      </c>
      <c r="BE406" s="191">
        <f>IF(N406="základní",J406,0)</f>
        <v>0</v>
      </c>
      <c r="BF406" s="191">
        <f>IF(N406="snížená",J406,0)</f>
        <v>0</v>
      </c>
      <c r="BG406" s="191">
        <f>IF(N406="zákl. přenesená",J406,0)</f>
        <v>0</v>
      </c>
      <c r="BH406" s="191">
        <f>IF(N406="sníž. přenesená",J406,0)</f>
        <v>0</v>
      </c>
      <c r="BI406" s="191">
        <f>IF(N406="nulová",J406,0)</f>
        <v>0</v>
      </c>
      <c r="BJ406" s="18" t="s">
        <v>83</v>
      </c>
      <c r="BK406" s="191">
        <f>ROUND(I406*H406,2)</f>
        <v>0</v>
      </c>
      <c r="BL406" s="18" t="s">
        <v>286</v>
      </c>
      <c r="BM406" s="190" t="s">
        <v>759</v>
      </c>
    </row>
    <row r="407" spans="1:65" s="2" customFormat="1" ht="11.25">
      <c r="A407" s="35"/>
      <c r="B407" s="36"/>
      <c r="C407" s="37"/>
      <c r="D407" s="192" t="s">
        <v>184</v>
      </c>
      <c r="E407" s="37"/>
      <c r="F407" s="193" t="s">
        <v>760</v>
      </c>
      <c r="G407" s="37"/>
      <c r="H407" s="37"/>
      <c r="I407" s="194"/>
      <c r="J407" s="37"/>
      <c r="K407" s="37"/>
      <c r="L407" s="40"/>
      <c r="M407" s="195"/>
      <c r="N407" s="196"/>
      <c r="O407" s="65"/>
      <c r="P407" s="65"/>
      <c r="Q407" s="65"/>
      <c r="R407" s="65"/>
      <c r="S407" s="65"/>
      <c r="T407" s="66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184</v>
      </c>
      <c r="AU407" s="18" t="s">
        <v>85</v>
      </c>
    </row>
    <row r="408" spans="1:65" s="2" customFormat="1" ht="11.25">
      <c r="A408" s="35"/>
      <c r="B408" s="36"/>
      <c r="C408" s="37"/>
      <c r="D408" s="197" t="s">
        <v>186</v>
      </c>
      <c r="E408" s="37"/>
      <c r="F408" s="198" t="s">
        <v>761</v>
      </c>
      <c r="G408" s="37"/>
      <c r="H408" s="37"/>
      <c r="I408" s="194"/>
      <c r="J408" s="37"/>
      <c r="K408" s="37"/>
      <c r="L408" s="40"/>
      <c r="M408" s="195"/>
      <c r="N408" s="196"/>
      <c r="O408" s="65"/>
      <c r="P408" s="65"/>
      <c r="Q408" s="65"/>
      <c r="R408" s="65"/>
      <c r="S408" s="65"/>
      <c r="T408" s="66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8" t="s">
        <v>186</v>
      </c>
      <c r="AU408" s="18" t="s">
        <v>85</v>
      </c>
    </row>
    <row r="409" spans="1:65" s="13" customFormat="1" ht="11.25">
      <c r="B409" s="199"/>
      <c r="C409" s="200"/>
      <c r="D409" s="192" t="s">
        <v>188</v>
      </c>
      <c r="E409" s="201" t="s">
        <v>19</v>
      </c>
      <c r="F409" s="202" t="s">
        <v>762</v>
      </c>
      <c r="G409" s="200"/>
      <c r="H409" s="203">
        <v>3465</v>
      </c>
      <c r="I409" s="204"/>
      <c r="J409" s="200"/>
      <c r="K409" s="200"/>
      <c r="L409" s="205"/>
      <c r="M409" s="221"/>
      <c r="N409" s="222"/>
      <c r="O409" s="222"/>
      <c r="P409" s="222"/>
      <c r="Q409" s="222"/>
      <c r="R409" s="222"/>
      <c r="S409" s="222"/>
      <c r="T409" s="223"/>
      <c r="AT409" s="209" t="s">
        <v>188</v>
      </c>
      <c r="AU409" s="209" t="s">
        <v>85</v>
      </c>
      <c r="AV409" s="13" t="s">
        <v>85</v>
      </c>
      <c r="AW409" s="13" t="s">
        <v>34</v>
      </c>
      <c r="AX409" s="13" t="s">
        <v>83</v>
      </c>
      <c r="AY409" s="209" t="s">
        <v>174</v>
      </c>
    </row>
    <row r="410" spans="1:65" s="2" customFormat="1" ht="6.95" customHeight="1">
      <c r="A410" s="35"/>
      <c r="B410" s="48"/>
      <c r="C410" s="49"/>
      <c r="D410" s="49"/>
      <c r="E410" s="49"/>
      <c r="F410" s="49"/>
      <c r="G410" s="49"/>
      <c r="H410" s="49"/>
      <c r="I410" s="49"/>
      <c r="J410" s="49"/>
      <c r="K410" s="49"/>
      <c r="L410" s="40"/>
      <c r="M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</row>
  </sheetData>
  <sheetProtection algorithmName="SHA-512" hashValue="psagia2CHukeuCK0g8oAiaZSQvEpzrsT8bohR6EtRyM5pakrLD1jcwswJA52dbiKP8yxwZDR5ePcD8DHN0AJCg==" saltValue="Nr1vBkP6cARH/hkhgMjRycIJDgm5H1ZNkkypGjp8m7NDJmc3mjTh+ULRUsyPkl8csjOB2hcM+HBPjoNetD1hUQ==" spinCount="100000" sheet="1" objects="1" scenarios="1" formatColumns="0" formatRows="0" autoFilter="0"/>
  <autoFilter ref="C94:K409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/>
    <hyperlink ref="F105" r:id="rId2"/>
    <hyperlink ref="F110" r:id="rId3"/>
    <hyperlink ref="F114" r:id="rId4"/>
    <hyperlink ref="F118" r:id="rId5"/>
    <hyperlink ref="F122" r:id="rId6"/>
    <hyperlink ref="F125" r:id="rId7"/>
    <hyperlink ref="F130" r:id="rId8"/>
    <hyperlink ref="F133" r:id="rId9"/>
    <hyperlink ref="F137" r:id="rId10"/>
    <hyperlink ref="F141" r:id="rId11"/>
    <hyperlink ref="F145" r:id="rId12"/>
    <hyperlink ref="F149" r:id="rId13"/>
    <hyperlink ref="F153" r:id="rId14"/>
    <hyperlink ref="F160" r:id="rId15"/>
    <hyperlink ref="F164" r:id="rId16"/>
    <hyperlink ref="F168" r:id="rId17"/>
    <hyperlink ref="F172" r:id="rId18"/>
    <hyperlink ref="F176" r:id="rId19"/>
    <hyperlink ref="F180" r:id="rId20"/>
    <hyperlink ref="F184" r:id="rId21"/>
    <hyperlink ref="F187" r:id="rId22"/>
    <hyperlink ref="F191" r:id="rId23"/>
    <hyperlink ref="F195" r:id="rId24"/>
    <hyperlink ref="F200" r:id="rId25"/>
    <hyperlink ref="F203" r:id="rId26"/>
    <hyperlink ref="F207" r:id="rId27"/>
    <hyperlink ref="F210" r:id="rId28"/>
    <hyperlink ref="F213" r:id="rId29"/>
    <hyperlink ref="F216" r:id="rId30"/>
    <hyperlink ref="F220" r:id="rId31"/>
    <hyperlink ref="F225" r:id="rId32"/>
    <hyperlink ref="F229" r:id="rId33"/>
    <hyperlink ref="F237" r:id="rId34"/>
    <hyperlink ref="F240" r:id="rId35"/>
    <hyperlink ref="F246" r:id="rId36"/>
    <hyperlink ref="F250" r:id="rId37"/>
    <hyperlink ref="F254" r:id="rId38"/>
    <hyperlink ref="F263" r:id="rId39"/>
    <hyperlink ref="F273" r:id="rId40"/>
    <hyperlink ref="F276" r:id="rId41"/>
    <hyperlink ref="F279" r:id="rId42"/>
    <hyperlink ref="F284" r:id="rId43"/>
    <hyperlink ref="F290" r:id="rId44"/>
    <hyperlink ref="F295" r:id="rId45"/>
    <hyperlink ref="F299" r:id="rId46"/>
    <hyperlink ref="F303" r:id="rId47"/>
    <hyperlink ref="F306" r:id="rId48"/>
    <hyperlink ref="F309" r:id="rId49"/>
    <hyperlink ref="F312" r:id="rId50"/>
    <hyperlink ref="F315" r:id="rId51"/>
    <hyperlink ref="F318" r:id="rId52"/>
    <hyperlink ref="F324" r:id="rId53"/>
    <hyperlink ref="F327" r:id="rId54"/>
    <hyperlink ref="F330" r:id="rId55"/>
    <hyperlink ref="F334" r:id="rId56"/>
    <hyperlink ref="F340" r:id="rId57"/>
    <hyperlink ref="F343" r:id="rId58"/>
    <hyperlink ref="F347" r:id="rId59"/>
    <hyperlink ref="F351" r:id="rId60"/>
    <hyperlink ref="F358" r:id="rId61"/>
    <hyperlink ref="F361" r:id="rId62"/>
    <hyperlink ref="F364" r:id="rId63"/>
    <hyperlink ref="F367" r:id="rId64"/>
    <hyperlink ref="F371" r:id="rId65"/>
    <hyperlink ref="F374" r:id="rId66"/>
    <hyperlink ref="F377" r:id="rId67"/>
    <hyperlink ref="F380" r:id="rId68"/>
    <hyperlink ref="F383" r:id="rId69"/>
    <hyperlink ref="F386" r:id="rId70"/>
    <hyperlink ref="F390" r:id="rId71"/>
    <hyperlink ref="F395" r:id="rId72"/>
    <hyperlink ref="F398" r:id="rId73"/>
    <hyperlink ref="F401" r:id="rId74"/>
    <hyperlink ref="F405" r:id="rId75"/>
    <hyperlink ref="F408" r:id="rId7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763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ROUND(J87,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ROUND((SUM(BE87:BE302)),  2)</f>
        <v>0</v>
      </c>
      <c r="G33" s="35"/>
      <c r="H33" s="35"/>
      <c r="I33" s="125">
        <v>0.21</v>
      </c>
      <c r="J33" s="124">
        <f>ROUND(((SUM(BE87:BE302))*I33),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ROUND((SUM(BF87:BF302)),  2)</f>
        <v>0</v>
      </c>
      <c r="G34" s="35"/>
      <c r="H34" s="35"/>
      <c r="I34" s="125">
        <v>0.12</v>
      </c>
      <c r="J34" s="124">
        <f>ROUND(((SUM(BF87:BF302))*I34),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ROUND((SUM(BG87:BG302)),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ROUND((SUM(BH87:BH302)),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ROUND((SUM(BI87:BI302)),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02 - ZTI (VODA, KANALIZACE, ÚT)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J87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150</v>
      </c>
      <c r="E60" s="144"/>
      <c r="F60" s="144"/>
      <c r="G60" s="144"/>
      <c r="H60" s="144"/>
      <c r="I60" s="144"/>
      <c r="J60" s="145">
        <f>J88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764</v>
      </c>
      <c r="E61" s="149"/>
      <c r="F61" s="149"/>
      <c r="G61" s="149"/>
      <c r="H61" s="149"/>
      <c r="I61" s="149"/>
      <c r="J61" s="150">
        <f>J89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765</v>
      </c>
      <c r="E62" s="149"/>
      <c r="F62" s="149"/>
      <c r="G62" s="149"/>
      <c r="H62" s="149"/>
      <c r="I62" s="149"/>
      <c r="J62" s="150">
        <f>J158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766</v>
      </c>
      <c r="E63" s="149"/>
      <c r="F63" s="149"/>
      <c r="G63" s="149"/>
      <c r="H63" s="149"/>
      <c r="I63" s="149"/>
      <c r="J63" s="150">
        <f>J217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767</v>
      </c>
      <c r="E64" s="149"/>
      <c r="F64" s="149"/>
      <c r="G64" s="149"/>
      <c r="H64" s="149"/>
      <c r="I64" s="149"/>
      <c r="J64" s="150">
        <f>J245</f>
        <v>0</v>
      </c>
      <c r="K64" s="98"/>
      <c r="L64" s="151"/>
    </row>
    <row r="65" spans="1:31" s="10" customFormat="1" ht="19.899999999999999" customHeight="1">
      <c r="B65" s="147"/>
      <c r="C65" s="98"/>
      <c r="D65" s="148" t="s">
        <v>768</v>
      </c>
      <c r="E65" s="149"/>
      <c r="F65" s="149"/>
      <c r="G65" s="149"/>
      <c r="H65" s="149"/>
      <c r="I65" s="149"/>
      <c r="J65" s="150">
        <f>J252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769</v>
      </c>
      <c r="E66" s="149"/>
      <c r="F66" s="149"/>
      <c r="G66" s="149"/>
      <c r="H66" s="149"/>
      <c r="I66" s="149"/>
      <c r="J66" s="150">
        <f>J267</f>
        <v>0</v>
      </c>
      <c r="K66" s="98"/>
      <c r="L66" s="151"/>
    </row>
    <row r="67" spans="1:31" s="9" customFormat="1" ht="24.95" customHeight="1">
      <c r="B67" s="141"/>
      <c r="C67" s="142"/>
      <c r="D67" s="143" t="s">
        <v>770</v>
      </c>
      <c r="E67" s="144"/>
      <c r="F67" s="144"/>
      <c r="G67" s="144"/>
      <c r="H67" s="144"/>
      <c r="I67" s="144"/>
      <c r="J67" s="145">
        <f>J284</f>
        <v>0</v>
      </c>
      <c r="K67" s="142"/>
      <c r="L67" s="146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159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80" t="str">
        <f>E7</f>
        <v>Expektace_04_25</v>
      </c>
      <c r="F77" s="381"/>
      <c r="G77" s="381"/>
      <c r="H77" s="381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137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34" t="str">
        <f>E9</f>
        <v>02 - ZTI (VODA, KANALIZACE, ÚT)</v>
      </c>
      <c r="F79" s="382"/>
      <c r="G79" s="382"/>
      <c r="H79" s="382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21</v>
      </c>
      <c r="D81" s="37"/>
      <c r="E81" s="37"/>
      <c r="F81" s="28" t="str">
        <f>F12</f>
        <v>parc.č. 650/40, 650/39, 650/38</v>
      </c>
      <c r="G81" s="37"/>
      <c r="H81" s="37"/>
      <c r="I81" s="30" t="s">
        <v>23</v>
      </c>
      <c r="J81" s="60" t="str">
        <f>IF(J12="","",J12)</f>
        <v>18. 6. 2024</v>
      </c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25</v>
      </c>
      <c r="D83" s="37"/>
      <c r="E83" s="37"/>
      <c r="F83" s="28" t="str">
        <f>E15</f>
        <v>Nemocnice ve Frýdku-Místku, p.o.</v>
      </c>
      <c r="G83" s="37"/>
      <c r="H83" s="37"/>
      <c r="I83" s="30" t="s">
        <v>32</v>
      </c>
      <c r="J83" s="33" t="str">
        <f>E21</f>
        <v xml:space="preserve"> 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30</v>
      </c>
      <c r="D84" s="37"/>
      <c r="E84" s="37"/>
      <c r="F84" s="28" t="str">
        <f>IF(E18="","",E18)</f>
        <v>Vyplň údaj</v>
      </c>
      <c r="G84" s="37"/>
      <c r="H84" s="37"/>
      <c r="I84" s="30" t="s">
        <v>35</v>
      </c>
      <c r="J84" s="33" t="str">
        <f>E24</f>
        <v>Amun Pro s.r.o.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>
      <c r="A86" s="152"/>
      <c r="B86" s="153"/>
      <c r="C86" s="154" t="s">
        <v>160</v>
      </c>
      <c r="D86" s="155" t="s">
        <v>60</v>
      </c>
      <c r="E86" s="155" t="s">
        <v>56</v>
      </c>
      <c r="F86" s="155" t="s">
        <v>57</v>
      </c>
      <c r="G86" s="155" t="s">
        <v>161</v>
      </c>
      <c r="H86" s="155" t="s">
        <v>162</v>
      </c>
      <c r="I86" s="155" t="s">
        <v>163</v>
      </c>
      <c r="J86" s="155" t="s">
        <v>141</v>
      </c>
      <c r="K86" s="156" t="s">
        <v>164</v>
      </c>
      <c r="L86" s="157"/>
      <c r="M86" s="69" t="s">
        <v>19</v>
      </c>
      <c r="N86" s="70" t="s">
        <v>45</v>
      </c>
      <c r="O86" s="70" t="s">
        <v>165</v>
      </c>
      <c r="P86" s="70" t="s">
        <v>166</v>
      </c>
      <c r="Q86" s="70" t="s">
        <v>167</v>
      </c>
      <c r="R86" s="70" t="s">
        <v>168</v>
      </c>
      <c r="S86" s="70" t="s">
        <v>169</v>
      </c>
      <c r="T86" s="71" t="s">
        <v>170</v>
      </c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</row>
    <row r="87" spans="1:65" s="2" customFormat="1" ht="22.9" customHeight="1">
      <c r="A87" s="35"/>
      <c r="B87" s="36"/>
      <c r="C87" s="76" t="s">
        <v>171</v>
      </c>
      <c r="D87" s="37"/>
      <c r="E87" s="37"/>
      <c r="F87" s="37"/>
      <c r="G87" s="37"/>
      <c r="H87" s="37"/>
      <c r="I87" s="37"/>
      <c r="J87" s="158">
        <f>BK87</f>
        <v>0</v>
      </c>
      <c r="K87" s="37"/>
      <c r="L87" s="40"/>
      <c r="M87" s="72"/>
      <c r="N87" s="159"/>
      <c r="O87" s="73"/>
      <c r="P87" s="160">
        <f>P88+P284</f>
        <v>0</v>
      </c>
      <c r="Q87" s="73"/>
      <c r="R87" s="160">
        <f>R88+R284</f>
        <v>0.14467779579999998</v>
      </c>
      <c r="S87" s="73"/>
      <c r="T87" s="161">
        <f>T88+T284</f>
        <v>0.16722999999999999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74</v>
      </c>
      <c r="AU87" s="18" t="s">
        <v>142</v>
      </c>
      <c r="BK87" s="162">
        <f>BK88+BK284</f>
        <v>0</v>
      </c>
    </row>
    <row r="88" spans="1:65" s="12" customFormat="1" ht="25.9" customHeight="1">
      <c r="B88" s="163"/>
      <c r="C88" s="164"/>
      <c r="D88" s="165" t="s">
        <v>74</v>
      </c>
      <c r="E88" s="166" t="s">
        <v>405</v>
      </c>
      <c r="F88" s="166" t="s">
        <v>406</v>
      </c>
      <c r="G88" s="164"/>
      <c r="H88" s="164"/>
      <c r="I88" s="167"/>
      <c r="J88" s="168">
        <f>BK88</f>
        <v>0</v>
      </c>
      <c r="K88" s="164"/>
      <c r="L88" s="169"/>
      <c r="M88" s="170"/>
      <c r="N88" s="171"/>
      <c r="O88" s="171"/>
      <c r="P88" s="172">
        <f>P89+P158+P217+P245+P252+P267</f>
        <v>0</v>
      </c>
      <c r="Q88" s="171"/>
      <c r="R88" s="172">
        <f>R89+R158+R217+R245+R252+R267</f>
        <v>0.14467779579999998</v>
      </c>
      <c r="S88" s="171"/>
      <c r="T88" s="173">
        <f>T89+T158+T217+T245+T252+T267</f>
        <v>0.16722999999999999</v>
      </c>
      <c r="AR88" s="174" t="s">
        <v>85</v>
      </c>
      <c r="AT88" s="175" t="s">
        <v>74</v>
      </c>
      <c r="AU88" s="175" t="s">
        <v>75</v>
      </c>
      <c r="AY88" s="174" t="s">
        <v>174</v>
      </c>
      <c r="BK88" s="176">
        <f>BK89+BK158+BK217+BK245+BK252+BK267</f>
        <v>0</v>
      </c>
    </row>
    <row r="89" spans="1:65" s="12" customFormat="1" ht="22.9" customHeight="1">
      <c r="B89" s="163"/>
      <c r="C89" s="164"/>
      <c r="D89" s="165" t="s">
        <v>74</v>
      </c>
      <c r="E89" s="177" t="s">
        <v>771</v>
      </c>
      <c r="F89" s="177" t="s">
        <v>772</v>
      </c>
      <c r="G89" s="164"/>
      <c r="H89" s="164"/>
      <c r="I89" s="167"/>
      <c r="J89" s="178">
        <f>BK89</f>
        <v>0</v>
      </c>
      <c r="K89" s="164"/>
      <c r="L89" s="169"/>
      <c r="M89" s="170"/>
      <c r="N89" s="171"/>
      <c r="O89" s="171"/>
      <c r="P89" s="172">
        <f>SUM(P90:P157)</f>
        <v>0</v>
      </c>
      <c r="Q89" s="171"/>
      <c r="R89" s="172">
        <f>SUM(R90:R157)</f>
        <v>3.175625E-2</v>
      </c>
      <c r="S89" s="171"/>
      <c r="T89" s="173">
        <f>SUM(T90:T157)</f>
        <v>4.0989999999999999E-2</v>
      </c>
      <c r="AR89" s="174" t="s">
        <v>85</v>
      </c>
      <c r="AT89" s="175" t="s">
        <v>74</v>
      </c>
      <c r="AU89" s="175" t="s">
        <v>83</v>
      </c>
      <c r="AY89" s="174" t="s">
        <v>174</v>
      </c>
      <c r="BK89" s="176">
        <f>SUM(BK90:BK157)</f>
        <v>0</v>
      </c>
    </row>
    <row r="90" spans="1:65" s="2" customFormat="1" ht="16.5" customHeight="1">
      <c r="A90" s="35"/>
      <c r="B90" s="36"/>
      <c r="C90" s="179" t="s">
        <v>83</v>
      </c>
      <c r="D90" s="179" t="s">
        <v>177</v>
      </c>
      <c r="E90" s="180" t="s">
        <v>773</v>
      </c>
      <c r="F90" s="181" t="s">
        <v>774</v>
      </c>
      <c r="G90" s="182" t="s">
        <v>202</v>
      </c>
      <c r="H90" s="183">
        <v>1</v>
      </c>
      <c r="I90" s="184"/>
      <c r="J90" s="185">
        <f>ROUND(I90*H90,2)</f>
        <v>0</v>
      </c>
      <c r="K90" s="181" t="s">
        <v>310</v>
      </c>
      <c r="L90" s="40"/>
      <c r="M90" s="186" t="s">
        <v>19</v>
      </c>
      <c r="N90" s="187" t="s">
        <v>46</v>
      </c>
      <c r="O90" s="65"/>
      <c r="P90" s="188">
        <f>O90*H90</f>
        <v>0</v>
      </c>
      <c r="Q90" s="188">
        <v>0</v>
      </c>
      <c r="R90" s="188">
        <f>Q90*H90</f>
        <v>0</v>
      </c>
      <c r="S90" s="188">
        <v>0</v>
      </c>
      <c r="T90" s="18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286</v>
      </c>
      <c r="AT90" s="190" t="s">
        <v>177</v>
      </c>
      <c r="AU90" s="190" t="s">
        <v>85</v>
      </c>
      <c r="AY90" s="18" t="s">
        <v>174</v>
      </c>
      <c r="BE90" s="191">
        <f>IF(N90="základní",J90,0)</f>
        <v>0</v>
      </c>
      <c r="BF90" s="191">
        <f>IF(N90="snížená",J90,0)</f>
        <v>0</v>
      </c>
      <c r="BG90" s="191">
        <f>IF(N90="zákl. přenesená",J90,0)</f>
        <v>0</v>
      </c>
      <c r="BH90" s="191">
        <f>IF(N90="sníž. přenesená",J90,0)</f>
        <v>0</v>
      </c>
      <c r="BI90" s="191">
        <f>IF(N90="nulová",J90,0)</f>
        <v>0</v>
      </c>
      <c r="BJ90" s="18" t="s">
        <v>83</v>
      </c>
      <c r="BK90" s="191">
        <f>ROUND(I90*H90,2)</f>
        <v>0</v>
      </c>
      <c r="BL90" s="18" t="s">
        <v>286</v>
      </c>
      <c r="BM90" s="190" t="s">
        <v>775</v>
      </c>
    </row>
    <row r="91" spans="1:65" s="2" customFormat="1" ht="11.25">
      <c r="A91" s="35"/>
      <c r="B91" s="36"/>
      <c r="C91" s="37"/>
      <c r="D91" s="192" t="s">
        <v>184</v>
      </c>
      <c r="E91" s="37"/>
      <c r="F91" s="193" t="s">
        <v>774</v>
      </c>
      <c r="G91" s="37"/>
      <c r="H91" s="37"/>
      <c r="I91" s="194"/>
      <c r="J91" s="37"/>
      <c r="K91" s="37"/>
      <c r="L91" s="40"/>
      <c r="M91" s="195"/>
      <c r="N91" s="19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184</v>
      </c>
      <c r="AU91" s="18" t="s">
        <v>85</v>
      </c>
    </row>
    <row r="92" spans="1:65" s="2" customFormat="1" ht="11.25">
      <c r="A92" s="35"/>
      <c r="B92" s="36"/>
      <c r="C92" s="37"/>
      <c r="D92" s="197" t="s">
        <v>186</v>
      </c>
      <c r="E92" s="37"/>
      <c r="F92" s="198" t="s">
        <v>776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186</v>
      </c>
      <c r="AU92" s="18" t="s">
        <v>85</v>
      </c>
    </row>
    <row r="93" spans="1:65" s="2" customFormat="1" ht="19.5">
      <c r="A93" s="35"/>
      <c r="B93" s="36"/>
      <c r="C93" s="37"/>
      <c r="D93" s="192" t="s">
        <v>197</v>
      </c>
      <c r="E93" s="37"/>
      <c r="F93" s="210" t="s">
        <v>777</v>
      </c>
      <c r="G93" s="37"/>
      <c r="H93" s="37"/>
      <c r="I93" s="194"/>
      <c r="J93" s="37"/>
      <c r="K93" s="37"/>
      <c r="L93" s="40"/>
      <c r="M93" s="195"/>
      <c r="N93" s="19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197</v>
      </c>
      <c r="AU93" s="18" t="s">
        <v>85</v>
      </c>
    </row>
    <row r="94" spans="1:65" s="2" customFormat="1" ht="16.5" customHeight="1">
      <c r="A94" s="35"/>
      <c r="B94" s="36"/>
      <c r="C94" s="179" t="s">
        <v>85</v>
      </c>
      <c r="D94" s="179" t="s">
        <v>177</v>
      </c>
      <c r="E94" s="180" t="s">
        <v>778</v>
      </c>
      <c r="F94" s="181" t="s">
        <v>779</v>
      </c>
      <c r="G94" s="182" t="s">
        <v>230</v>
      </c>
      <c r="H94" s="183">
        <v>3</v>
      </c>
      <c r="I94" s="184"/>
      <c r="J94" s="185">
        <f>ROUND(I94*H94,2)</f>
        <v>0</v>
      </c>
      <c r="K94" s="181" t="s">
        <v>310</v>
      </c>
      <c r="L94" s="40"/>
      <c r="M94" s="186" t="s">
        <v>19</v>
      </c>
      <c r="N94" s="187" t="s">
        <v>46</v>
      </c>
      <c r="O94" s="65"/>
      <c r="P94" s="188">
        <f>O94*H94</f>
        <v>0</v>
      </c>
      <c r="Q94" s="188">
        <v>0</v>
      </c>
      <c r="R94" s="188">
        <f>Q94*H94</f>
        <v>0</v>
      </c>
      <c r="S94" s="188">
        <v>2.0999999999999999E-3</v>
      </c>
      <c r="T94" s="189">
        <f>S94*H94</f>
        <v>6.3E-3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286</v>
      </c>
      <c r="AT94" s="190" t="s">
        <v>177</v>
      </c>
      <c r="AU94" s="190" t="s">
        <v>85</v>
      </c>
      <c r="AY94" s="18" t="s">
        <v>174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83</v>
      </c>
      <c r="BK94" s="191">
        <f>ROUND(I94*H94,2)</f>
        <v>0</v>
      </c>
      <c r="BL94" s="18" t="s">
        <v>286</v>
      </c>
      <c r="BM94" s="190" t="s">
        <v>780</v>
      </c>
    </row>
    <row r="95" spans="1:65" s="2" customFormat="1" ht="11.25">
      <c r="A95" s="35"/>
      <c r="B95" s="36"/>
      <c r="C95" s="37"/>
      <c r="D95" s="192" t="s">
        <v>184</v>
      </c>
      <c r="E95" s="37"/>
      <c r="F95" s="193" t="s">
        <v>779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184</v>
      </c>
      <c r="AU95" s="18" t="s">
        <v>85</v>
      </c>
    </row>
    <row r="96" spans="1:65" s="2" customFormat="1" ht="11.25">
      <c r="A96" s="35"/>
      <c r="B96" s="36"/>
      <c r="C96" s="37"/>
      <c r="D96" s="197" t="s">
        <v>186</v>
      </c>
      <c r="E96" s="37"/>
      <c r="F96" s="198" t="s">
        <v>781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186</v>
      </c>
      <c r="AU96" s="18" t="s">
        <v>85</v>
      </c>
    </row>
    <row r="97" spans="1:65" s="2" customFormat="1" ht="16.5" customHeight="1">
      <c r="A97" s="35"/>
      <c r="B97" s="36"/>
      <c r="C97" s="179" t="s">
        <v>175</v>
      </c>
      <c r="D97" s="179" t="s">
        <v>177</v>
      </c>
      <c r="E97" s="180" t="s">
        <v>782</v>
      </c>
      <c r="F97" s="181" t="s">
        <v>783</v>
      </c>
      <c r="G97" s="182" t="s">
        <v>230</v>
      </c>
      <c r="H97" s="183">
        <v>1</v>
      </c>
      <c r="I97" s="184"/>
      <c r="J97" s="185">
        <f>ROUND(I97*H97,2)</f>
        <v>0</v>
      </c>
      <c r="K97" s="181" t="s">
        <v>310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1.98E-3</v>
      </c>
      <c r="T97" s="189">
        <f>S97*H97</f>
        <v>1.98E-3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286</v>
      </c>
      <c r="AT97" s="190" t="s">
        <v>177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286</v>
      </c>
      <c r="BM97" s="190" t="s">
        <v>784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783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2" customFormat="1" ht="11.25">
      <c r="A99" s="35"/>
      <c r="B99" s="36"/>
      <c r="C99" s="37"/>
      <c r="D99" s="197" t="s">
        <v>186</v>
      </c>
      <c r="E99" s="37"/>
      <c r="F99" s="198" t="s">
        <v>785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186</v>
      </c>
      <c r="AU99" s="18" t="s">
        <v>85</v>
      </c>
    </row>
    <row r="100" spans="1:65" s="2" customFormat="1" ht="16.5" customHeight="1">
      <c r="A100" s="35"/>
      <c r="B100" s="36"/>
      <c r="C100" s="179" t="s">
        <v>182</v>
      </c>
      <c r="D100" s="179" t="s">
        <v>177</v>
      </c>
      <c r="E100" s="180" t="s">
        <v>786</v>
      </c>
      <c r="F100" s="181" t="s">
        <v>787</v>
      </c>
      <c r="G100" s="182" t="s">
        <v>202</v>
      </c>
      <c r="H100" s="183">
        <v>2</v>
      </c>
      <c r="I100" s="184"/>
      <c r="J100" s="185">
        <f>ROUND(I100*H100,2)</f>
        <v>0</v>
      </c>
      <c r="K100" s="181" t="s">
        <v>310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5.0000000000000001E-4</v>
      </c>
      <c r="R100" s="188">
        <f>Q100*H100</f>
        <v>1E-3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286</v>
      </c>
      <c r="AT100" s="190" t="s">
        <v>177</v>
      </c>
      <c r="AU100" s="190" t="s">
        <v>85</v>
      </c>
      <c r="AY100" s="18" t="s">
        <v>174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83</v>
      </c>
      <c r="BK100" s="191">
        <f>ROUND(I100*H100,2)</f>
        <v>0</v>
      </c>
      <c r="BL100" s="18" t="s">
        <v>286</v>
      </c>
      <c r="BM100" s="190" t="s">
        <v>788</v>
      </c>
    </row>
    <row r="101" spans="1:65" s="2" customFormat="1" ht="11.25">
      <c r="A101" s="35"/>
      <c r="B101" s="36"/>
      <c r="C101" s="37"/>
      <c r="D101" s="192" t="s">
        <v>184</v>
      </c>
      <c r="E101" s="37"/>
      <c r="F101" s="193" t="s">
        <v>787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184</v>
      </c>
      <c r="AU101" s="18" t="s">
        <v>85</v>
      </c>
    </row>
    <row r="102" spans="1:65" s="2" customFormat="1" ht="11.25">
      <c r="A102" s="35"/>
      <c r="B102" s="36"/>
      <c r="C102" s="37"/>
      <c r="D102" s="197" t="s">
        <v>186</v>
      </c>
      <c r="E102" s="37"/>
      <c r="F102" s="198" t="s">
        <v>789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186</v>
      </c>
      <c r="AU102" s="18" t="s">
        <v>85</v>
      </c>
    </row>
    <row r="103" spans="1:65" s="2" customFormat="1" ht="16.5" customHeight="1">
      <c r="A103" s="35"/>
      <c r="B103" s="36"/>
      <c r="C103" s="179" t="s">
        <v>214</v>
      </c>
      <c r="D103" s="179" t="s">
        <v>177</v>
      </c>
      <c r="E103" s="180" t="s">
        <v>790</v>
      </c>
      <c r="F103" s="181" t="s">
        <v>791</v>
      </c>
      <c r="G103" s="182" t="s">
        <v>202</v>
      </c>
      <c r="H103" s="183">
        <v>2</v>
      </c>
      <c r="I103" s="184"/>
      <c r="J103" s="185">
        <f>ROUND(I103*H103,2)</f>
        <v>0</v>
      </c>
      <c r="K103" s="181" t="s">
        <v>310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1.7945999999999999E-3</v>
      </c>
      <c r="R103" s="188">
        <f>Q103*H103</f>
        <v>3.5891999999999999E-3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286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286</v>
      </c>
      <c r="BM103" s="190" t="s">
        <v>792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791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1.25">
      <c r="A105" s="35"/>
      <c r="B105" s="36"/>
      <c r="C105" s="37"/>
      <c r="D105" s="197" t="s">
        <v>186</v>
      </c>
      <c r="E105" s="37"/>
      <c r="F105" s="198" t="s">
        <v>793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186</v>
      </c>
      <c r="AU105" s="18" t="s">
        <v>85</v>
      </c>
    </row>
    <row r="106" spans="1:65" s="2" customFormat="1" ht="16.5" customHeight="1">
      <c r="A106" s="35"/>
      <c r="B106" s="36"/>
      <c r="C106" s="179" t="s">
        <v>206</v>
      </c>
      <c r="D106" s="179" t="s">
        <v>177</v>
      </c>
      <c r="E106" s="180" t="s">
        <v>794</v>
      </c>
      <c r="F106" s="181" t="s">
        <v>795</v>
      </c>
      <c r="G106" s="182" t="s">
        <v>202</v>
      </c>
      <c r="H106" s="183">
        <v>2</v>
      </c>
      <c r="I106" s="184"/>
      <c r="J106" s="185">
        <f>ROUND(I106*H106,2)</f>
        <v>0</v>
      </c>
      <c r="K106" s="181" t="s">
        <v>310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3.1E-4</v>
      </c>
      <c r="R106" s="188">
        <f>Q106*H106</f>
        <v>6.2E-4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286</v>
      </c>
      <c r="AT106" s="190" t="s">
        <v>177</v>
      </c>
      <c r="AU106" s="190" t="s">
        <v>85</v>
      </c>
      <c r="AY106" s="18" t="s">
        <v>174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83</v>
      </c>
      <c r="BK106" s="191">
        <f>ROUND(I106*H106,2)</f>
        <v>0</v>
      </c>
      <c r="BL106" s="18" t="s">
        <v>286</v>
      </c>
      <c r="BM106" s="190" t="s">
        <v>796</v>
      </c>
    </row>
    <row r="107" spans="1:65" s="2" customFormat="1" ht="11.25">
      <c r="A107" s="35"/>
      <c r="B107" s="36"/>
      <c r="C107" s="37"/>
      <c r="D107" s="192" t="s">
        <v>184</v>
      </c>
      <c r="E107" s="37"/>
      <c r="F107" s="193" t="s">
        <v>795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184</v>
      </c>
      <c r="AU107" s="18" t="s">
        <v>85</v>
      </c>
    </row>
    <row r="108" spans="1:65" s="2" customFormat="1" ht="11.25">
      <c r="A108" s="35"/>
      <c r="B108" s="36"/>
      <c r="C108" s="37"/>
      <c r="D108" s="197" t="s">
        <v>186</v>
      </c>
      <c r="E108" s="37"/>
      <c r="F108" s="198" t="s">
        <v>797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186</v>
      </c>
      <c r="AU108" s="18" t="s">
        <v>85</v>
      </c>
    </row>
    <row r="109" spans="1:65" s="2" customFormat="1" ht="16.5" customHeight="1">
      <c r="A109" s="35"/>
      <c r="B109" s="36"/>
      <c r="C109" s="179" t="s">
        <v>227</v>
      </c>
      <c r="D109" s="179" t="s">
        <v>177</v>
      </c>
      <c r="E109" s="180" t="s">
        <v>798</v>
      </c>
      <c r="F109" s="181" t="s">
        <v>799</v>
      </c>
      <c r="G109" s="182" t="s">
        <v>202</v>
      </c>
      <c r="H109" s="183">
        <v>2</v>
      </c>
      <c r="I109" s="184"/>
      <c r="J109" s="185">
        <f>ROUND(I109*H109,2)</f>
        <v>0</v>
      </c>
      <c r="K109" s="181" t="s">
        <v>310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1.0046E-3</v>
      </c>
      <c r="R109" s="188">
        <f>Q109*H109</f>
        <v>2.0092E-3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286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286</v>
      </c>
      <c r="BM109" s="190" t="s">
        <v>800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799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11.25">
      <c r="A111" s="35"/>
      <c r="B111" s="36"/>
      <c r="C111" s="37"/>
      <c r="D111" s="197" t="s">
        <v>186</v>
      </c>
      <c r="E111" s="37"/>
      <c r="F111" s="198" t="s">
        <v>801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186</v>
      </c>
      <c r="AU111" s="18" t="s">
        <v>85</v>
      </c>
    </row>
    <row r="112" spans="1:65" s="2" customFormat="1" ht="16.5" customHeight="1">
      <c r="A112" s="35"/>
      <c r="B112" s="36"/>
      <c r="C112" s="179" t="s">
        <v>234</v>
      </c>
      <c r="D112" s="179" t="s">
        <v>177</v>
      </c>
      <c r="E112" s="180" t="s">
        <v>802</v>
      </c>
      <c r="F112" s="181" t="s">
        <v>803</v>
      </c>
      <c r="G112" s="182" t="s">
        <v>230</v>
      </c>
      <c r="H112" s="183">
        <v>16</v>
      </c>
      <c r="I112" s="184"/>
      <c r="J112" s="185">
        <f>ROUND(I112*H112,2)</f>
        <v>0</v>
      </c>
      <c r="K112" s="181" t="s">
        <v>310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3.7875000000000002E-4</v>
      </c>
      <c r="R112" s="188">
        <f>Q112*H112</f>
        <v>6.0600000000000003E-3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286</v>
      </c>
      <c r="AT112" s="190" t="s">
        <v>177</v>
      </c>
      <c r="AU112" s="190" t="s">
        <v>85</v>
      </c>
      <c r="AY112" s="18" t="s">
        <v>174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83</v>
      </c>
      <c r="BK112" s="191">
        <f>ROUND(I112*H112,2)</f>
        <v>0</v>
      </c>
      <c r="BL112" s="18" t="s">
        <v>286</v>
      </c>
      <c r="BM112" s="190" t="s">
        <v>804</v>
      </c>
    </row>
    <row r="113" spans="1:65" s="2" customFormat="1" ht="11.25">
      <c r="A113" s="35"/>
      <c r="B113" s="36"/>
      <c r="C113" s="37"/>
      <c r="D113" s="192" t="s">
        <v>184</v>
      </c>
      <c r="E113" s="37"/>
      <c r="F113" s="193" t="s">
        <v>803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184</v>
      </c>
      <c r="AU113" s="18" t="s">
        <v>85</v>
      </c>
    </row>
    <row r="114" spans="1:65" s="2" customFormat="1" ht="11.25">
      <c r="A114" s="35"/>
      <c r="B114" s="36"/>
      <c r="C114" s="37"/>
      <c r="D114" s="197" t="s">
        <v>186</v>
      </c>
      <c r="E114" s="37"/>
      <c r="F114" s="198" t="s">
        <v>805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186</v>
      </c>
      <c r="AU114" s="18" t="s">
        <v>85</v>
      </c>
    </row>
    <row r="115" spans="1:65" s="13" customFormat="1" ht="11.25">
      <c r="B115" s="199"/>
      <c r="C115" s="200"/>
      <c r="D115" s="192" t="s">
        <v>188</v>
      </c>
      <c r="E115" s="201" t="s">
        <v>19</v>
      </c>
      <c r="F115" s="202" t="s">
        <v>806</v>
      </c>
      <c r="G115" s="200"/>
      <c r="H115" s="203">
        <v>16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188</v>
      </c>
      <c r="AU115" s="209" t="s">
        <v>85</v>
      </c>
      <c r="AV115" s="13" t="s">
        <v>85</v>
      </c>
      <c r="AW115" s="13" t="s">
        <v>34</v>
      </c>
      <c r="AX115" s="13" t="s">
        <v>75</v>
      </c>
      <c r="AY115" s="209" t="s">
        <v>174</v>
      </c>
    </row>
    <row r="116" spans="1:65" s="14" customFormat="1" ht="11.25">
      <c r="B116" s="224"/>
      <c r="C116" s="225"/>
      <c r="D116" s="192" t="s">
        <v>188</v>
      </c>
      <c r="E116" s="226" t="s">
        <v>19</v>
      </c>
      <c r="F116" s="227" t="s">
        <v>807</v>
      </c>
      <c r="G116" s="225"/>
      <c r="H116" s="228">
        <v>16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AT116" s="234" t="s">
        <v>188</v>
      </c>
      <c r="AU116" s="234" t="s">
        <v>85</v>
      </c>
      <c r="AV116" s="14" t="s">
        <v>182</v>
      </c>
      <c r="AW116" s="14" t="s">
        <v>34</v>
      </c>
      <c r="AX116" s="14" t="s">
        <v>83</v>
      </c>
      <c r="AY116" s="234" t="s">
        <v>174</v>
      </c>
    </row>
    <row r="117" spans="1:65" s="2" customFormat="1" ht="16.5" customHeight="1">
      <c r="A117" s="35"/>
      <c r="B117" s="36"/>
      <c r="C117" s="179" t="s">
        <v>239</v>
      </c>
      <c r="D117" s="179" t="s">
        <v>177</v>
      </c>
      <c r="E117" s="180" t="s">
        <v>808</v>
      </c>
      <c r="F117" s="181" t="s">
        <v>809</v>
      </c>
      <c r="G117" s="182" t="s">
        <v>230</v>
      </c>
      <c r="H117" s="183">
        <v>9</v>
      </c>
      <c r="I117" s="184"/>
      <c r="J117" s="185">
        <f>ROUND(I117*H117,2)</f>
        <v>0</v>
      </c>
      <c r="K117" s="181" t="s">
        <v>310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5.5975000000000003E-4</v>
      </c>
      <c r="R117" s="188">
        <f>Q117*H117</f>
        <v>5.0377500000000006E-3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286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286</v>
      </c>
      <c r="BM117" s="190" t="s">
        <v>810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809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2" customFormat="1" ht="11.25">
      <c r="A119" s="35"/>
      <c r="B119" s="36"/>
      <c r="C119" s="37"/>
      <c r="D119" s="197" t="s">
        <v>186</v>
      </c>
      <c r="E119" s="37"/>
      <c r="F119" s="198" t="s">
        <v>811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186</v>
      </c>
      <c r="AU119" s="18" t="s">
        <v>85</v>
      </c>
    </row>
    <row r="120" spans="1:65" s="13" customFormat="1" ht="11.25">
      <c r="B120" s="199"/>
      <c r="C120" s="200"/>
      <c r="D120" s="192" t="s">
        <v>188</v>
      </c>
      <c r="E120" s="201" t="s">
        <v>19</v>
      </c>
      <c r="F120" s="202" t="s">
        <v>812</v>
      </c>
      <c r="G120" s="200"/>
      <c r="H120" s="203">
        <v>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188</v>
      </c>
      <c r="AU120" s="209" t="s">
        <v>85</v>
      </c>
      <c r="AV120" s="13" t="s">
        <v>85</v>
      </c>
      <c r="AW120" s="13" t="s">
        <v>34</v>
      </c>
      <c r="AX120" s="13" t="s">
        <v>75</v>
      </c>
      <c r="AY120" s="209" t="s">
        <v>174</v>
      </c>
    </row>
    <row r="121" spans="1:65" s="14" customFormat="1" ht="11.25">
      <c r="B121" s="224"/>
      <c r="C121" s="225"/>
      <c r="D121" s="192" t="s">
        <v>188</v>
      </c>
      <c r="E121" s="226" t="s">
        <v>19</v>
      </c>
      <c r="F121" s="227" t="s">
        <v>807</v>
      </c>
      <c r="G121" s="225"/>
      <c r="H121" s="228">
        <v>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AT121" s="234" t="s">
        <v>188</v>
      </c>
      <c r="AU121" s="234" t="s">
        <v>85</v>
      </c>
      <c r="AV121" s="14" t="s">
        <v>182</v>
      </c>
      <c r="AW121" s="14" t="s">
        <v>34</v>
      </c>
      <c r="AX121" s="14" t="s">
        <v>83</v>
      </c>
      <c r="AY121" s="234" t="s">
        <v>174</v>
      </c>
    </row>
    <row r="122" spans="1:65" s="2" customFormat="1" ht="16.5" customHeight="1">
      <c r="A122" s="35"/>
      <c r="B122" s="36"/>
      <c r="C122" s="179" t="s">
        <v>245</v>
      </c>
      <c r="D122" s="179" t="s">
        <v>177</v>
      </c>
      <c r="E122" s="180" t="s">
        <v>813</v>
      </c>
      <c r="F122" s="181" t="s">
        <v>814</v>
      </c>
      <c r="G122" s="182" t="s">
        <v>230</v>
      </c>
      <c r="H122" s="183">
        <v>6</v>
      </c>
      <c r="I122" s="184"/>
      <c r="J122" s="185">
        <f>ROUND(I122*H122,2)</f>
        <v>0</v>
      </c>
      <c r="K122" s="181" t="s">
        <v>310</v>
      </c>
      <c r="L122" s="40"/>
      <c r="M122" s="186" t="s">
        <v>19</v>
      </c>
      <c r="N122" s="187" t="s">
        <v>46</v>
      </c>
      <c r="O122" s="65"/>
      <c r="P122" s="188">
        <f>O122*H122</f>
        <v>0</v>
      </c>
      <c r="Q122" s="188">
        <v>1.9383499999999999E-3</v>
      </c>
      <c r="R122" s="188">
        <f>Q122*H122</f>
        <v>1.1630099999999999E-2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286</v>
      </c>
      <c r="AT122" s="190" t="s">
        <v>177</v>
      </c>
      <c r="AU122" s="190" t="s">
        <v>85</v>
      </c>
      <c r="AY122" s="18" t="s">
        <v>174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83</v>
      </c>
      <c r="BK122" s="191">
        <f>ROUND(I122*H122,2)</f>
        <v>0</v>
      </c>
      <c r="BL122" s="18" t="s">
        <v>286</v>
      </c>
      <c r="BM122" s="190" t="s">
        <v>815</v>
      </c>
    </row>
    <row r="123" spans="1:65" s="2" customFormat="1" ht="11.25">
      <c r="A123" s="35"/>
      <c r="B123" s="36"/>
      <c r="C123" s="37"/>
      <c r="D123" s="192" t="s">
        <v>184</v>
      </c>
      <c r="E123" s="37"/>
      <c r="F123" s="193" t="s">
        <v>814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184</v>
      </c>
      <c r="AU123" s="18" t="s">
        <v>85</v>
      </c>
    </row>
    <row r="124" spans="1:65" s="2" customFormat="1" ht="11.25">
      <c r="A124" s="35"/>
      <c r="B124" s="36"/>
      <c r="C124" s="37"/>
      <c r="D124" s="197" t="s">
        <v>186</v>
      </c>
      <c r="E124" s="37"/>
      <c r="F124" s="198" t="s">
        <v>816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186</v>
      </c>
      <c r="AU124" s="18" t="s">
        <v>85</v>
      </c>
    </row>
    <row r="125" spans="1:65" s="13" customFormat="1" ht="11.25">
      <c r="B125" s="199"/>
      <c r="C125" s="200"/>
      <c r="D125" s="192" t="s">
        <v>188</v>
      </c>
      <c r="E125" s="201" t="s">
        <v>19</v>
      </c>
      <c r="F125" s="202" t="s">
        <v>817</v>
      </c>
      <c r="G125" s="200"/>
      <c r="H125" s="203">
        <v>6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188</v>
      </c>
      <c r="AU125" s="209" t="s">
        <v>85</v>
      </c>
      <c r="AV125" s="13" t="s">
        <v>85</v>
      </c>
      <c r="AW125" s="13" t="s">
        <v>34</v>
      </c>
      <c r="AX125" s="13" t="s">
        <v>75</v>
      </c>
      <c r="AY125" s="209" t="s">
        <v>174</v>
      </c>
    </row>
    <row r="126" spans="1:65" s="14" customFormat="1" ht="11.25">
      <c r="B126" s="224"/>
      <c r="C126" s="225"/>
      <c r="D126" s="192" t="s">
        <v>188</v>
      </c>
      <c r="E126" s="226" t="s">
        <v>19</v>
      </c>
      <c r="F126" s="227" t="s">
        <v>807</v>
      </c>
      <c r="G126" s="225"/>
      <c r="H126" s="228">
        <v>6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AT126" s="234" t="s">
        <v>188</v>
      </c>
      <c r="AU126" s="234" t="s">
        <v>85</v>
      </c>
      <c r="AV126" s="14" t="s">
        <v>182</v>
      </c>
      <c r="AW126" s="14" t="s">
        <v>34</v>
      </c>
      <c r="AX126" s="14" t="s">
        <v>83</v>
      </c>
      <c r="AY126" s="234" t="s">
        <v>174</v>
      </c>
    </row>
    <row r="127" spans="1:65" s="2" customFormat="1" ht="16.5" customHeight="1">
      <c r="A127" s="35"/>
      <c r="B127" s="36"/>
      <c r="C127" s="179" t="s">
        <v>253</v>
      </c>
      <c r="D127" s="179" t="s">
        <v>177</v>
      </c>
      <c r="E127" s="180" t="s">
        <v>818</v>
      </c>
      <c r="F127" s="181" t="s">
        <v>819</v>
      </c>
      <c r="G127" s="182" t="s">
        <v>202</v>
      </c>
      <c r="H127" s="183">
        <v>4</v>
      </c>
      <c r="I127" s="184"/>
      <c r="J127" s="185">
        <f>ROUND(I127*H127,2)</f>
        <v>0</v>
      </c>
      <c r="K127" s="181" t="s">
        <v>310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286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286</v>
      </c>
      <c r="BM127" s="190" t="s">
        <v>820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819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1.25">
      <c r="A129" s="35"/>
      <c r="B129" s="36"/>
      <c r="C129" s="37"/>
      <c r="D129" s="197" t="s">
        <v>186</v>
      </c>
      <c r="E129" s="37"/>
      <c r="F129" s="198" t="s">
        <v>821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186</v>
      </c>
      <c r="AU129" s="18" t="s">
        <v>85</v>
      </c>
    </row>
    <row r="130" spans="1:65" s="2" customFormat="1" ht="16.5" customHeight="1">
      <c r="A130" s="35"/>
      <c r="B130" s="36"/>
      <c r="C130" s="179" t="s">
        <v>8</v>
      </c>
      <c r="D130" s="179" t="s">
        <v>177</v>
      </c>
      <c r="E130" s="180" t="s">
        <v>822</v>
      </c>
      <c r="F130" s="181" t="s">
        <v>823</v>
      </c>
      <c r="G130" s="182" t="s">
        <v>202</v>
      </c>
      <c r="H130" s="183">
        <v>1</v>
      </c>
      <c r="I130" s="184"/>
      <c r="J130" s="185">
        <f>ROUND(I130*H130,2)</f>
        <v>0</v>
      </c>
      <c r="K130" s="181" t="s">
        <v>310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286</v>
      </c>
      <c r="AT130" s="190" t="s">
        <v>177</v>
      </c>
      <c r="AU130" s="190" t="s">
        <v>85</v>
      </c>
      <c r="AY130" s="18" t="s">
        <v>174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286</v>
      </c>
      <c r="BM130" s="190" t="s">
        <v>824</v>
      </c>
    </row>
    <row r="131" spans="1:65" s="2" customFormat="1" ht="11.25">
      <c r="A131" s="35"/>
      <c r="B131" s="36"/>
      <c r="C131" s="37"/>
      <c r="D131" s="192" t="s">
        <v>184</v>
      </c>
      <c r="E131" s="37"/>
      <c r="F131" s="193" t="s">
        <v>823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184</v>
      </c>
      <c r="AU131" s="18" t="s">
        <v>85</v>
      </c>
    </row>
    <row r="132" spans="1:65" s="2" customFormat="1" ht="11.25">
      <c r="A132" s="35"/>
      <c r="B132" s="36"/>
      <c r="C132" s="37"/>
      <c r="D132" s="197" t="s">
        <v>186</v>
      </c>
      <c r="E132" s="37"/>
      <c r="F132" s="198" t="s">
        <v>825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186</v>
      </c>
      <c r="AU132" s="18" t="s">
        <v>85</v>
      </c>
    </row>
    <row r="133" spans="1:65" s="2" customFormat="1" ht="16.5" customHeight="1">
      <c r="A133" s="35"/>
      <c r="B133" s="36"/>
      <c r="C133" s="179" t="s">
        <v>266</v>
      </c>
      <c r="D133" s="179" t="s">
        <v>177</v>
      </c>
      <c r="E133" s="180" t="s">
        <v>826</v>
      </c>
      <c r="F133" s="181" t="s">
        <v>827</v>
      </c>
      <c r="G133" s="182" t="s">
        <v>202</v>
      </c>
      <c r="H133" s="183">
        <v>1</v>
      </c>
      <c r="I133" s="184"/>
      <c r="J133" s="185">
        <f>ROUND(I133*H133,2)</f>
        <v>0</v>
      </c>
      <c r="K133" s="181" t="s">
        <v>310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286</v>
      </c>
      <c r="AT133" s="190" t="s">
        <v>177</v>
      </c>
      <c r="AU133" s="190" t="s">
        <v>85</v>
      </c>
      <c r="AY133" s="18" t="s">
        <v>174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286</v>
      </c>
      <c r="BM133" s="190" t="s">
        <v>828</v>
      </c>
    </row>
    <row r="134" spans="1:65" s="2" customFormat="1" ht="11.25">
      <c r="A134" s="35"/>
      <c r="B134" s="36"/>
      <c r="C134" s="37"/>
      <c r="D134" s="192" t="s">
        <v>184</v>
      </c>
      <c r="E134" s="37"/>
      <c r="F134" s="193" t="s">
        <v>827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184</v>
      </c>
      <c r="AU134" s="18" t="s">
        <v>85</v>
      </c>
    </row>
    <row r="135" spans="1:65" s="2" customFormat="1" ht="11.25">
      <c r="A135" s="35"/>
      <c r="B135" s="36"/>
      <c r="C135" s="37"/>
      <c r="D135" s="197" t="s">
        <v>186</v>
      </c>
      <c r="E135" s="37"/>
      <c r="F135" s="198" t="s">
        <v>829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186</v>
      </c>
      <c r="AU135" s="18" t="s">
        <v>85</v>
      </c>
    </row>
    <row r="136" spans="1:65" s="2" customFormat="1" ht="16.5" customHeight="1">
      <c r="A136" s="35"/>
      <c r="B136" s="36"/>
      <c r="C136" s="179" t="s">
        <v>273</v>
      </c>
      <c r="D136" s="179" t="s">
        <v>177</v>
      </c>
      <c r="E136" s="180" t="s">
        <v>830</v>
      </c>
      <c r="F136" s="181" t="s">
        <v>831</v>
      </c>
      <c r="G136" s="182" t="s">
        <v>202</v>
      </c>
      <c r="H136" s="183">
        <v>1</v>
      </c>
      <c r="I136" s="184"/>
      <c r="J136" s="185">
        <f>ROUND(I136*H136,2)</f>
        <v>0</v>
      </c>
      <c r="K136" s="181" t="s">
        <v>310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2.9610000000000001E-2</v>
      </c>
      <c r="T136" s="189">
        <f>S136*H136</f>
        <v>2.9610000000000001E-2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286</v>
      </c>
      <c r="AT136" s="190" t="s">
        <v>177</v>
      </c>
      <c r="AU136" s="190" t="s">
        <v>85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286</v>
      </c>
      <c r="BM136" s="190" t="s">
        <v>832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831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85</v>
      </c>
    </row>
    <row r="138" spans="1:65" s="2" customFormat="1" ht="11.25">
      <c r="A138" s="35"/>
      <c r="B138" s="36"/>
      <c r="C138" s="37"/>
      <c r="D138" s="197" t="s">
        <v>186</v>
      </c>
      <c r="E138" s="37"/>
      <c r="F138" s="198" t="s">
        <v>833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186</v>
      </c>
      <c r="AU138" s="18" t="s">
        <v>85</v>
      </c>
    </row>
    <row r="139" spans="1:65" s="2" customFormat="1" ht="16.5" customHeight="1">
      <c r="A139" s="35"/>
      <c r="B139" s="36"/>
      <c r="C139" s="179" t="s">
        <v>280</v>
      </c>
      <c r="D139" s="179" t="s">
        <v>177</v>
      </c>
      <c r="E139" s="180" t="s">
        <v>834</v>
      </c>
      <c r="F139" s="181" t="s">
        <v>835</v>
      </c>
      <c r="G139" s="182" t="s">
        <v>202</v>
      </c>
      <c r="H139" s="183">
        <v>1</v>
      </c>
      <c r="I139" s="184"/>
      <c r="J139" s="185">
        <f>ROUND(I139*H139,2)</f>
        <v>0</v>
      </c>
      <c r="K139" s="181" t="s">
        <v>310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1.01E-3</v>
      </c>
      <c r="R139" s="188">
        <f>Q139*H139</f>
        <v>1.01E-3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286</v>
      </c>
      <c r="AT139" s="190" t="s">
        <v>177</v>
      </c>
      <c r="AU139" s="190" t="s">
        <v>85</v>
      </c>
      <c r="AY139" s="18" t="s">
        <v>174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286</v>
      </c>
      <c r="BM139" s="190" t="s">
        <v>836</v>
      </c>
    </row>
    <row r="140" spans="1:65" s="2" customFormat="1" ht="11.25">
      <c r="A140" s="35"/>
      <c r="B140" s="36"/>
      <c r="C140" s="37"/>
      <c r="D140" s="192" t="s">
        <v>184</v>
      </c>
      <c r="E140" s="37"/>
      <c r="F140" s="193" t="s">
        <v>835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184</v>
      </c>
      <c r="AU140" s="18" t="s">
        <v>85</v>
      </c>
    </row>
    <row r="141" spans="1:65" s="2" customFormat="1" ht="11.25">
      <c r="A141" s="35"/>
      <c r="B141" s="36"/>
      <c r="C141" s="37"/>
      <c r="D141" s="197" t="s">
        <v>186</v>
      </c>
      <c r="E141" s="37"/>
      <c r="F141" s="198" t="s">
        <v>837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186</v>
      </c>
      <c r="AU141" s="18" t="s">
        <v>85</v>
      </c>
    </row>
    <row r="142" spans="1:65" s="2" customFormat="1" ht="16.5" customHeight="1">
      <c r="A142" s="35"/>
      <c r="B142" s="36"/>
      <c r="C142" s="179" t="s">
        <v>286</v>
      </c>
      <c r="D142" s="179" t="s">
        <v>177</v>
      </c>
      <c r="E142" s="180" t="s">
        <v>838</v>
      </c>
      <c r="F142" s="181" t="s">
        <v>839</v>
      </c>
      <c r="G142" s="182" t="s">
        <v>202</v>
      </c>
      <c r="H142" s="183">
        <v>1</v>
      </c>
      <c r="I142" s="184"/>
      <c r="J142" s="185">
        <f>ROUND(I142*H142,2)</f>
        <v>0</v>
      </c>
      <c r="K142" s="181" t="s">
        <v>310</v>
      </c>
      <c r="L142" s="40"/>
      <c r="M142" s="186" t="s">
        <v>19</v>
      </c>
      <c r="N142" s="187" t="s">
        <v>46</v>
      </c>
      <c r="O142" s="65"/>
      <c r="P142" s="188">
        <f>O142*H142</f>
        <v>0</v>
      </c>
      <c r="Q142" s="188">
        <v>0</v>
      </c>
      <c r="R142" s="188">
        <f>Q142*H142</f>
        <v>0</v>
      </c>
      <c r="S142" s="188">
        <v>3.0999999999999999E-3</v>
      </c>
      <c r="T142" s="189">
        <f>S142*H142</f>
        <v>3.0999999999999999E-3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286</v>
      </c>
      <c r="AT142" s="190" t="s">
        <v>177</v>
      </c>
      <c r="AU142" s="190" t="s">
        <v>85</v>
      </c>
      <c r="AY142" s="18" t="s">
        <v>174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286</v>
      </c>
      <c r="BM142" s="190" t="s">
        <v>840</v>
      </c>
    </row>
    <row r="143" spans="1:65" s="2" customFormat="1" ht="11.25">
      <c r="A143" s="35"/>
      <c r="B143" s="36"/>
      <c r="C143" s="37"/>
      <c r="D143" s="192" t="s">
        <v>184</v>
      </c>
      <c r="E143" s="37"/>
      <c r="F143" s="193" t="s">
        <v>839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184</v>
      </c>
      <c r="AU143" s="18" t="s">
        <v>85</v>
      </c>
    </row>
    <row r="144" spans="1:65" s="2" customFormat="1" ht="11.25">
      <c r="A144" s="35"/>
      <c r="B144" s="36"/>
      <c r="C144" s="37"/>
      <c r="D144" s="197" t="s">
        <v>186</v>
      </c>
      <c r="E144" s="37"/>
      <c r="F144" s="198" t="s">
        <v>841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186</v>
      </c>
      <c r="AU144" s="18" t="s">
        <v>85</v>
      </c>
    </row>
    <row r="145" spans="1:65" s="2" customFormat="1" ht="16.5" customHeight="1">
      <c r="A145" s="35"/>
      <c r="B145" s="36"/>
      <c r="C145" s="179" t="s">
        <v>293</v>
      </c>
      <c r="D145" s="179" t="s">
        <v>177</v>
      </c>
      <c r="E145" s="180" t="s">
        <v>842</v>
      </c>
      <c r="F145" s="181" t="s">
        <v>843</v>
      </c>
      <c r="G145" s="182" t="s">
        <v>202</v>
      </c>
      <c r="H145" s="183">
        <v>4</v>
      </c>
      <c r="I145" s="184"/>
      <c r="J145" s="185">
        <f>ROUND(I145*H145,2)</f>
        <v>0</v>
      </c>
      <c r="K145" s="181" t="s">
        <v>310</v>
      </c>
      <c r="L145" s="40"/>
      <c r="M145" s="186" t="s">
        <v>19</v>
      </c>
      <c r="N145" s="187" t="s">
        <v>46</v>
      </c>
      <c r="O145" s="65"/>
      <c r="P145" s="188">
        <f>O145*H145</f>
        <v>0</v>
      </c>
      <c r="Q145" s="188">
        <v>6.0000000000000002E-5</v>
      </c>
      <c r="R145" s="188">
        <f>Q145*H145</f>
        <v>2.4000000000000001E-4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286</v>
      </c>
      <c r="AT145" s="190" t="s">
        <v>177</v>
      </c>
      <c r="AU145" s="190" t="s">
        <v>85</v>
      </c>
      <c r="AY145" s="18" t="s">
        <v>174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286</v>
      </c>
      <c r="BM145" s="190" t="s">
        <v>844</v>
      </c>
    </row>
    <row r="146" spans="1:65" s="2" customFormat="1" ht="11.25">
      <c r="A146" s="35"/>
      <c r="B146" s="36"/>
      <c r="C146" s="37"/>
      <c r="D146" s="192" t="s">
        <v>184</v>
      </c>
      <c r="E146" s="37"/>
      <c r="F146" s="193" t="s">
        <v>843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184</v>
      </c>
      <c r="AU146" s="18" t="s">
        <v>85</v>
      </c>
    </row>
    <row r="147" spans="1:65" s="2" customFormat="1" ht="11.25">
      <c r="A147" s="35"/>
      <c r="B147" s="36"/>
      <c r="C147" s="37"/>
      <c r="D147" s="197" t="s">
        <v>186</v>
      </c>
      <c r="E147" s="37"/>
      <c r="F147" s="198" t="s">
        <v>845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186</v>
      </c>
      <c r="AU147" s="18" t="s">
        <v>85</v>
      </c>
    </row>
    <row r="148" spans="1:65" s="2" customFormat="1" ht="16.5" customHeight="1">
      <c r="A148" s="35"/>
      <c r="B148" s="36"/>
      <c r="C148" s="211" t="s">
        <v>300</v>
      </c>
      <c r="D148" s="211" t="s">
        <v>235</v>
      </c>
      <c r="E148" s="212" t="s">
        <v>846</v>
      </c>
      <c r="F148" s="213" t="s">
        <v>847</v>
      </c>
      <c r="G148" s="214" t="s">
        <v>848</v>
      </c>
      <c r="H148" s="215">
        <v>4</v>
      </c>
      <c r="I148" s="216"/>
      <c r="J148" s="217">
        <f>ROUND(I148*H148,2)</f>
        <v>0</v>
      </c>
      <c r="K148" s="213" t="s">
        <v>310</v>
      </c>
      <c r="L148" s="218"/>
      <c r="M148" s="219" t="s">
        <v>19</v>
      </c>
      <c r="N148" s="220" t="s">
        <v>46</v>
      </c>
      <c r="O148" s="65"/>
      <c r="P148" s="188">
        <f>O148*H148</f>
        <v>0</v>
      </c>
      <c r="Q148" s="188">
        <v>1.3999999999999999E-4</v>
      </c>
      <c r="R148" s="188">
        <f>Q148*H148</f>
        <v>5.5999999999999995E-4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289</v>
      </c>
      <c r="AT148" s="190" t="s">
        <v>235</v>
      </c>
      <c r="AU148" s="190" t="s">
        <v>85</v>
      </c>
      <c r="AY148" s="18" t="s">
        <v>174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286</v>
      </c>
      <c r="BM148" s="190" t="s">
        <v>849</v>
      </c>
    </row>
    <row r="149" spans="1:65" s="2" customFormat="1" ht="11.25">
      <c r="A149" s="35"/>
      <c r="B149" s="36"/>
      <c r="C149" s="37"/>
      <c r="D149" s="192" t="s">
        <v>184</v>
      </c>
      <c r="E149" s="37"/>
      <c r="F149" s="193" t="s">
        <v>847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184</v>
      </c>
      <c r="AU149" s="18" t="s">
        <v>85</v>
      </c>
    </row>
    <row r="150" spans="1:65" s="2" customFormat="1" ht="16.5" customHeight="1">
      <c r="A150" s="35"/>
      <c r="B150" s="36"/>
      <c r="C150" s="179" t="s">
        <v>307</v>
      </c>
      <c r="D150" s="179" t="s">
        <v>177</v>
      </c>
      <c r="E150" s="180" t="s">
        <v>850</v>
      </c>
      <c r="F150" s="181" t="s">
        <v>851</v>
      </c>
      <c r="G150" s="182" t="s">
        <v>230</v>
      </c>
      <c r="H150" s="183">
        <v>31</v>
      </c>
      <c r="I150" s="184"/>
      <c r="J150" s="185">
        <f>ROUND(I150*H150,2)</f>
        <v>0</v>
      </c>
      <c r="K150" s="181" t="s">
        <v>310</v>
      </c>
      <c r="L150" s="40"/>
      <c r="M150" s="186" t="s">
        <v>19</v>
      </c>
      <c r="N150" s="187" t="s">
        <v>46</v>
      </c>
      <c r="O150" s="65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286</v>
      </c>
      <c r="AT150" s="190" t="s">
        <v>177</v>
      </c>
      <c r="AU150" s="190" t="s">
        <v>85</v>
      </c>
      <c r="AY150" s="18" t="s">
        <v>174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286</v>
      </c>
      <c r="BM150" s="190" t="s">
        <v>852</v>
      </c>
    </row>
    <row r="151" spans="1:65" s="2" customFormat="1" ht="11.25">
      <c r="A151" s="35"/>
      <c r="B151" s="36"/>
      <c r="C151" s="37"/>
      <c r="D151" s="192" t="s">
        <v>184</v>
      </c>
      <c r="E151" s="37"/>
      <c r="F151" s="193" t="s">
        <v>851</v>
      </c>
      <c r="G151" s="37"/>
      <c r="H151" s="37"/>
      <c r="I151" s="194"/>
      <c r="J151" s="37"/>
      <c r="K151" s="37"/>
      <c r="L151" s="40"/>
      <c r="M151" s="195"/>
      <c r="N151" s="196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184</v>
      </c>
      <c r="AU151" s="18" t="s">
        <v>85</v>
      </c>
    </row>
    <row r="152" spans="1:65" s="2" customFormat="1" ht="11.25">
      <c r="A152" s="35"/>
      <c r="B152" s="36"/>
      <c r="C152" s="37"/>
      <c r="D152" s="197" t="s">
        <v>186</v>
      </c>
      <c r="E152" s="37"/>
      <c r="F152" s="198" t="s">
        <v>853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186</v>
      </c>
      <c r="AU152" s="18" t="s">
        <v>85</v>
      </c>
    </row>
    <row r="153" spans="1:65" s="13" customFormat="1" ht="11.25">
      <c r="B153" s="199"/>
      <c r="C153" s="200"/>
      <c r="D153" s="192" t="s">
        <v>188</v>
      </c>
      <c r="E153" s="201" t="s">
        <v>19</v>
      </c>
      <c r="F153" s="202" t="s">
        <v>854</v>
      </c>
      <c r="G153" s="200"/>
      <c r="H153" s="203">
        <v>31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188</v>
      </c>
      <c r="AU153" s="209" t="s">
        <v>85</v>
      </c>
      <c r="AV153" s="13" t="s">
        <v>85</v>
      </c>
      <c r="AW153" s="13" t="s">
        <v>34</v>
      </c>
      <c r="AX153" s="13" t="s">
        <v>75</v>
      </c>
      <c r="AY153" s="209" t="s">
        <v>174</v>
      </c>
    </row>
    <row r="154" spans="1:65" s="14" customFormat="1" ht="11.25">
      <c r="B154" s="224"/>
      <c r="C154" s="225"/>
      <c r="D154" s="192" t="s">
        <v>188</v>
      </c>
      <c r="E154" s="226" t="s">
        <v>19</v>
      </c>
      <c r="F154" s="227" t="s">
        <v>807</v>
      </c>
      <c r="G154" s="225"/>
      <c r="H154" s="228">
        <v>31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188</v>
      </c>
      <c r="AU154" s="234" t="s">
        <v>85</v>
      </c>
      <c r="AV154" s="14" t="s">
        <v>182</v>
      </c>
      <c r="AW154" s="14" t="s">
        <v>34</v>
      </c>
      <c r="AX154" s="14" t="s">
        <v>83</v>
      </c>
      <c r="AY154" s="234" t="s">
        <v>174</v>
      </c>
    </row>
    <row r="155" spans="1:65" s="2" customFormat="1" ht="24.2" customHeight="1">
      <c r="A155" s="35"/>
      <c r="B155" s="36"/>
      <c r="C155" s="179" t="s">
        <v>315</v>
      </c>
      <c r="D155" s="179" t="s">
        <v>177</v>
      </c>
      <c r="E155" s="180" t="s">
        <v>855</v>
      </c>
      <c r="F155" s="181" t="s">
        <v>856</v>
      </c>
      <c r="G155" s="182" t="s">
        <v>193</v>
      </c>
      <c r="H155" s="183">
        <v>3.2000000000000001E-2</v>
      </c>
      <c r="I155" s="184"/>
      <c r="J155" s="185">
        <f>ROUND(I155*H155,2)</f>
        <v>0</v>
      </c>
      <c r="K155" s="181" t="s">
        <v>310</v>
      </c>
      <c r="L155" s="40"/>
      <c r="M155" s="186" t="s">
        <v>19</v>
      </c>
      <c r="N155" s="187" t="s">
        <v>46</v>
      </c>
      <c r="O155" s="65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286</v>
      </c>
      <c r="AT155" s="190" t="s">
        <v>177</v>
      </c>
      <c r="AU155" s="190" t="s">
        <v>85</v>
      </c>
      <c r="AY155" s="18" t="s">
        <v>174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286</v>
      </c>
      <c r="BM155" s="190" t="s">
        <v>857</v>
      </c>
    </row>
    <row r="156" spans="1:65" s="2" customFormat="1" ht="19.5">
      <c r="A156" s="35"/>
      <c r="B156" s="36"/>
      <c r="C156" s="37"/>
      <c r="D156" s="192" t="s">
        <v>184</v>
      </c>
      <c r="E156" s="37"/>
      <c r="F156" s="193" t="s">
        <v>856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184</v>
      </c>
      <c r="AU156" s="18" t="s">
        <v>85</v>
      </c>
    </row>
    <row r="157" spans="1:65" s="2" customFormat="1" ht="11.25">
      <c r="A157" s="35"/>
      <c r="B157" s="36"/>
      <c r="C157" s="37"/>
      <c r="D157" s="197" t="s">
        <v>186</v>
      </c>
      <c r="E157" s="37"/>
      <c r="F157" s="198" t="s">
        <v>858</v>
      </c>
      <c r="G157" s="37"/>
      <c r="H157" s="37"/>
      <c r="I157" s="194"/>
      <c r="J157" s="37"/>
      <c r="K157" s="37"/>
      <c r="L157" s="40"/>
      <c r="M157" s="195"/>
      <c r="N157" s="196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186</v>
      </c>
      <c r="AU157" s="18" t="s">
        <v>85</v>
      </c>
    </row>
    <row r="158" spans="1:65" s="12" customFormat="1" ht="22.9" customHeight="1">
      <c r="B158" s="163"/>
      <c r="C158" s="164"/>
      <c r="D158" s="165" t="s">
        <v>74</v>
      </c>
      <c r="E158" s="177" t="s">
        <v>859</v>
      </c>
      <c r="F158" s="177" t="s">
        <v>860</v>
      </c>
      <c r="G158" s="164"/>
      <c r="H158" s="164"/>
      <c r="I158" s="167"/>
      <c r="J158" s="178">
        <f>BK158</f>
        <v>0</v>
      </c>
      <c r="K158" s="164"/>
      <c r="L158" s="169"/>
      <c r="M158" s="170"/>
      <c r="N158" s="171"/>
      <c r="O158" s="171"/>
      <c r="P158" s="172">
        <f>SUM(P159:P216)</f>
        <v>0</v>
      </c>
      <c r="Q158" s="171"/>
      <c r="R158" s="172">
        <f>SUM(R159:R216)</f>
        <v>2.7210660999999997E-2</v>
      </c>
      <c r="S158" s="171"/>
      <c r="T158" s="173">
        <f>SUM(T159:T216)</f>
        <v>7.7879999999999991E-2</v>
      </c>
      <c r="AR158" s="174" t="s">
        <v>85</v>
      </c>
      <c r="AT158" s="175" t="s">
        <v>74</v>
      </c>
      <c r="AU158" s="175" t="s">
        <v>83</v>
      </c>
      <c r="AY158" s="174" t="s">
        <v>174</v>
      </c>
      <c r="BK158" s="176">
        <f>SUM(BK159:BK216)</f>
        <v>0</v>
      </c>
    </row>
    <row r="159" spans="1:65" s="2" customFormat="1" ht="16.5" customHeight="1">
      <c r="A159" s="35"/>
      <c r="B159" s="36"/>
      <c r="C159" s="179" t="s">
        <v>7</v>
      </c>
      <c r="D159" s="179" t="s">
        <v>177</v>
      </c>
      <c r="E159" s="180" t="s">
        <v>861</v>
      </c>
      <c r="F159" s="181" t="s">
        <v>862</v>
      </c>
      <c r="G159" s="182" t="s">
        <v>230</v>
      </c>
      <c r="H159" s="183">
        <v>33</v>
      </c>
      <c r="I159" s="184"/>
      <c r="J159" s="185">
        <f>ROUND(I159*H159,2)</f>
        <v>0</v>
      </c>
      <c r="K159" s="181" t="s">
        <v>310</v>
      </c>
      <c r="L159" s="40"/>
      <c r="M159" s="186" t="s">
        <v>19</v>
      </c>
      <c r="N159" s="187" t="s">
        <v>46</v>
      </c>
      <c r="O159" s="65"/>
      <c r="P159" s="188">
        <f>O159*H159</f>
        <v>0</v>
      </c>
      <c r="Q159" s="188">
        <v>0</v>
      </c>
      <c r="R159" s="188">
        <f>Q159*H159</f>
        <v>0</v>
      </c>
      <c r="S159" s="188">
        <v>2.1299999999999999E-3</v>
      </c>
      <c r="T159" s="189">
        <f>S159*H159</f>
        <v>7.0289999999999991E-2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286</v>
      </c>
      <c r="AT159" s="190" t="s">
        <v>177</v>
      </c>
      <c r="AU159" s="190" t="s">
        <v>85</v>
      </c>
      <c r="AY159" s="18" t="s">
        <v>174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286</v>
      </c>
      <c r="BM159" s="190" t="s">
        <v>863</v>
      </c>
    </row>
    <row r="160" spans="1:65" s="2" customFormat="1" ht="11.25">
      <c r="A160" s="35"/>
      <c r="B160" s="36"/>
      <c r="C160" s="37"/>
      <c r="D160" s="192" t="s">
        <v>184</v>
      </c>
      <c r="E160" s="37"/>
      <c r="F160" s="193" t="s">
        <v>862</v>
      </c>
      <c r="G160" s="37"/>
      <c r="H160" s="37"/>
      <c r="I160" s="194"/>
      <c r="J160" s="37"/>
      <c r="K160" s="37"/>
      <c r="L160" s="40"/>
      <c r="M160" s="195"/>
      <c r="N160" s="196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184</v>
      </c>
      <c r="AU160" s="18" t="s">
        <v>85</v>
      </c>
    </row>
    <row r="161" spans="1:65" s="2" customFormat="1" ht="11.25">
      <c r="A161" s="35"/>
      <c r="B161" s="36"/>
      <c r="C161" s="37"/>
      <c r="D161" s="197" t="s">
        <v>186</v>
      </c>
      <c r="E161" s="37"/>
      <c r="F161" s="198" t="s">
        <v>864</v>
      </c>
      <c r="G161" s="37"/>
      <c r="H161" s="37"/>
      <c r="I161" s="194"/>
      <c r="J161" s="37"/>
      <c r="K161" s="37"/>
      <c r="L161" s="40"/>
      <c r="M161" s="195"/>
      <c r="N161" s="196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186</v>
      </c>
      <c r="AU161" s="18" t="s">
        <v>85</v>
      </c>
    </row>
    <row r="162" spans="1:65" s="2" customFormat="1" ht="19.5">
      <c r="A162" s="35"/>
      <c r="B162" s="36"/>
      <c r="C162" s="37"/>
      <c r="D162" s="192" t="s">
        <v>197</v>
      </c>
      <c r="E162" s="37"/>
      <c r="F162" s="210" t="s">
        <v>865</v>
      </c>
      <c r="G162" s="37"/>
      <c r="H162" s="37"/>
      <c r="I162" s="194"/>
      <c r="J162" s="37"/>
      <c r="K162" s="37"/>
      <c r="L162" s="40"/>
      <c r="M162" s="195"/>
      <c r="N162" s="196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197</v>
      </c>
      <c r="AU162" s="18" t="s">
        <v>85</v>
      </c>
    </row>
    <row r="163" spans="1:65" s="13" customFormat="1" ht="11.25">
      <c r="B163" s="199"/>
      <c r="C163" s="200"/>
      <c r="D163" s="192" t="s">
        <v>188</v>
      </c>
      <c r="E163" s="201" t="s">
        <v>19</v>
      </c>
      <c r="F163" s="202" t="s">
        <v>866</v>
      </c>
      <c r="G163" s="200"/>
      <c r="H163" s="203">
        <v>33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188</v>
      </c>
      <c r="AU163" s="209" t="s">
        <v>85</v>
      </c>
      <c r="AV163" s="13" t="s">
        <v>85</v>
      </c>
      <c r="AW163" s="13" t="s">
        <v>34</v>
      </c>
      <c r="AX163" s="13" t="s">
        <v>75</v>
      </c>
      <c r="AY163" s="209" t="s">
        <v>174</v>
      </c>
    </row>
    <row r="164" spans="1:65" s="14" customFormat="1" ht="11.25">
      <c r="B164" s="224"/>
      <c r="C164" s="225"/>
      <c r="D164" s="192" t="s">
        <v>188</v>
      </c>
      <c r="E164" s="226" t="s">
        <v>19</v>
      </c>
      <c r="F164" s="227" t="s">
        <v>807</v>
      </c>
      <c r="G164" s="225"/>
      <c r="H164" s="228">
        <v>33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AT164" s="234" t="s">
        <v>188</v>
      </c>
      <c r="AU164" s="234" t="s">
        <v>85</v>
      </c>
      <c r="AV164" s="14" t="s">
        <v>182</v>
      </c>
      <c r="AW164" s="14" t="s">
        <v>34</v>
      </c>
      <c r="AX164" s="14" t="s">
        <v>83</v>
      </c>
      <c r="AY164" s="234" t="s">
        <v>174</v>
      </c>
    </row>
    <row r="165" spans="1:65" s="2" customFormat="1" ht="21.75" customHeight="1">
      <c r="A165" s="35"/>
      <c r="B165" s="36"/>
      <c r="C165" s="179" t="s">
        <v>326</v>
      </c>
      <c r="D165" s="179" t="s">
        <v>177</v>
      </c>
      <c r="E165" s="180" t="s">
        <v>867</v>
      </c>
      <c r="F165" s="181" t="s">
        <v>868</v>
      </c>
      <c r="G165" s="182" t="s">
        <v>230</v>
      </c>
      <c r="H165" s="183">
        <v>4</v>
      </c>
      <c r="I165" s="184"/>
      <c r="J165" s="185">
        <f>ROUND(I165*H165,2)</f>
        <v>0</v>
      </c>
      <c r="K165" s="181" t="s">
        <v>310</v>
      </c>
      <c r="L165" s="40"/>
      <c r="M165" s="186" t="s">
        <v>19</v>
      </c>
      <c r="N165" s="187" t="s">
        <v>46</v>
      </c>
      <c r="O165" s="65"/>
      <c r="P165" s="188">
        <f>O165*H165</f>
        <v>0</v>
      </c>
      <c r="Q165" s="188">
        <v>6.0999999999999997E-4</v>
      </c>
      <c r="R165" s="188">
        <f>Q165*H165</f>
        <v>2.4399999999999999E-3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286</v>
      </c>
      <c r="AT165" s="190" t="s">
        <v>177</v>
      </c>
      <c r="AU165" s="190" t="s">
        <v>85</v>
      </c>
      <c r="AY165" s="18" t="s">
        <v>174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286</v>
      </c>
      <c r="BM165" s="190" t="s">
        <v>869</v>
      </c>
    </row>
    <row r="166" spans="1:65" s="2" customFormat="1" ht="11.25">
      <c r="A166" s="35"/>
      <c r="B166" s="36"/>
      <c r="C166" s="37"/>
      <c r="D166" s="192" t="s">
        <v>184</v>
      </c>
      <c r="E166" s="37"/>
      <c r="F166" s="193" t="s">
        <v>868</v>
      </c>
      <c r="G166" s="37"/>
      <c r="H166" s="37"/>
      <c r="I166" s="194"/>
      <c r="J166" s="37"/>
      <c r="K166" s="37"/>
      <c r="L166" s="40"/>
      <c r="M166" s="195"/>
      <c r="N166" s="196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184</v>
      </c>
      <c r="AU166" s="18" t="s">
        <v>85</v>
      </c>
    </row>
    <row r="167" spans="1:65" s="2" customFormat="1" ht="11.25">
      <c r="A167" s="35"/>
      <c r="B167" s="36"/>
      <c r="C167" s="37"/>
      <c r="D167" s="197" t="s">
        <v>186</v>
      </c>
      <c r="E167" s="37"/>
      <c r="F167" s="198" t="s">
        <v>870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186</v>
      </c>
      <c r="AU167" s="18" t="s">
        <v>85</v>
      </c>
    </row>
    <row r="168" spans="1:65" s="13" customFormat="1" ht="11.25">
      <c r="B168" s="199"/>
      <c r="C168" s="200"/>
      <c r="D168" s="192" t="s">
        <v>188</v>
      </c>
      <c r="E168" s="201" t="s">
        <v>19</v>
      </c>
      <c r="F168" s="202" t="s">
        <v>871</v>
      </c>
      <c r="G168" s="200"/>
      <c r="H168" s="203">
        <v>4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188</v>
      </c>
      <c r="AU168" s="209" t="s">
        <v>85</v>
      </c>
      <c r="AV168" s="13" t="s">
        <v>85</v>
      </c>
      <c r="AW168" s="13" t="s">
        <v>34</v>
      </c>
      <c r="AX168" s="13" t="s">
        <v>75</v>
      </c>
      <c r="AY168" s="209" t="s">
        <v>174</v>
      </c>
    </row>
    <row r="169" spans="1:65" s="14" customFormat="1" ht="11.25">
      <c r="B169" s="224"/>
      <c r="C169" s="225"/>
      <c r="D169" s="192" t="s">
        <v>188</v>
      </c>
      <c r="E169" s="226" t="s">
        <v>19</v>
      </c>
      <c r="F169" s="227" t="s">
        <v>807</v>
      </c>
      <c r="G169" s="225"/>
      <c r="H169" s="228">
        <v>4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AT169" s="234" t="s">
        <v>188</v>
      </c>
      <c r="AU169" s="234" t="s">
        <v>85</v>
      </c>
      <c r="AV169" s="14" t="s">
        <v>182</v>
      </c>
      <c r="AW169" s="14" t="s">
        <v>34</v>
      </c>
      <c r="AX169" s="14" t="s">
        <v>83</v>
      </c>
      <c r="AY169" s="234" t="s">
        <v>174</v>
      </c>
    </row>
    <row r="170" spans="1:65" s="2" customFormat="1" ht="21.75" customHeight="1">
      <c r="A170" s="35"/>
      <c r="B170" s="36"/>
      <c r="C170" s="179" t="s">
        <v>333</v>
      </c>
      <c r="D170" s="179" t="s">
        <v>177</v>
      </c>
      <c r="E170" s="180" t="s">
        <v>872</v>
      </c>
      <c r="F170" s="181" t="s">
        <v>873</v>
      </c>
      <c r="G170" s="182" t="s">
        <v>230</v>
      </c>
      <c r="H170" s="183">
        <v>14</v>
      </c>
      <c r="I170" s="184"/>
      <c r="J170" s="185">
        <f>ROUND(I170*H170,2)</f>
        <v>0</v>
      </c>
      <c r="K170" s="181" t="s">
        <v>310</v>
      </c>
      <c r="L170" s="40"/>
      <c r="M170" s="186" t="s">
        <v>19</v>
      </c>
      <c r="N170" s="187" t="s">
        <v>46</v>
      </c>
      <c r="O170" s="65"/>
      <c r="P170" s="188">
        <f>O170*H170</f>
        <v>0</v>
      </c>
      <c r="Q170" s="188">
        <v>6.9999999999999999E-4</v>
      </c>
      <c r="R170" s="188">
        <f>Q170*H170</f>
        <v>9.7999999999999997E-3</v>
      </c>
      <c r="S170" s="188">
        <v>0</v>
      </c>
      <c r="T170" s="18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286</v>
      </c>
      <c r="AT170" s="190" t="s">
        <v>177</v>
      </c>
      <c r="AU170" s="190" t="s">
        <v>85</v>
      </c>
      <c r="AY170" s="18" t="s">
        <v>174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286</v>
      </c>
      <c r="BM170" s="190" t="s">
        <v>874</v>
      </c>
    </row>
    <row r="171" spans="1:65" s="2" customFormat="1" ht="11.25">
      <c r="A171" s="35"/>
      <c r="B171" s="36"/>
      <c r="C171" s="37"/>
      <c r="D171" s="192" t="s">
        <v>184</v>
      </c>
      <c r="E171" s="37"/>
      <c r="F171" s="193" t="s">
        <v>873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184</v>
      </c>
      <c r="AU171" s="18" t="s">
        <v>85</v>
      </c>
    </row>
    <row r="172" spans="1:65" s="2" customFormat="1" ht="11.25">
      <c r="A172" s="35"/>
      <c r="B172" s="36"/>
      <c r="C172" s="37"/>
      <c r="D172" s="197" t="s">
        <v>186</v>
      </c>
      <c r="E172" s="37"/>
      <c r="F172" s="198" t="s">
        <v>875</v>
      </c>
      <c r="G172" s="37"/>
      <c r="H172" s="37"/>
      <c r="I172" s="194"/>
      <c r="J172" s="37"/>
      <c r="K172" s="37"/>
      <c r="L172" s="40"/>
      <c r="M172" s="195"/>
      <c r="N172" s="196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186</v>
      </c>
      <c r="AU172" s="18" t="s">
        <v>85</v>
      </c>
    </row>
    <row r="173" spans="1:65" s="13" customFormat="1" ht="11.25">
      <c r="B173" s="199"/>
      <c r="C173" s="200"/>
      <c r="D173" s="192" t="s">
        <v>188</v>
      </c>
      <c r="E173" s="201" t="s">
        <v>19</v>
      </c>
      <c r="F173" s="202" t="s">
        <v>876</v>
      </c>
      <c r="G173" s="200"/>
      <c r="H173" s="203">
        <v>14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188</v>
      </c>
      <c r="AU173" s="209" t="s">
        <v>85</v>
      </c>
      <c r="AV173" s="13" t="s">
        <v>85</v>
      </c>
      <c r="AW173" s="13" t="s">
        <v>34</v>
      </c>
      <c r="AX173" s="13" t="s">
        <v>75</v>
      </c>
      <c r="AY173" s="209" t="s">
        <v>174</v>
      </c>
    </row>
    <row r="174" spans="1:65" s="14" customFormat="1" ht="11.25">
      <c r="B174" s="224"/>
      <c r="C174" s="225"/>
      <c r="D174" s="192" t="s">
        <v>188</v>
      </c>
      <c r="E174" s="226" t="s">
        <v>19</v>
      </c>
      <c r="F174" s="227" t="s">
        <v>807</v>
      </c>
      <c r="G174" s="225"/>
      <c r="H174" s="228">
        <v>14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188</v>
      </c>
      <c r="AU174" s="234" t="s">
        <v>85</v>
      </c>
      <c r="AV174" s="14" t="s">
        <v>182</v>
      </c>
      <c r="AW174" s="14" t="s">
        <v>34</v>
      </c>
      <c r="AX174" s="14" t="s">
        <v>83</v>
      </c>
      <c r="AY174" s="234" t="s">
        <v>174</v>
      </c>
    </row>
    <row r="175" spans="1:65" s="2" customFormat="1" ht="21.75" customHeight="1">
      <c r="A175" s="35"/>
      <c r="B175" s="36"/>
      <c r="C175" s="179" t="s">
        <v>339</v>
      </c>
      <c r="D175" s="179" t="s">
        <v>177</v>
      </c>
      <c r="E175" s="180" t="s">
        <v>877</v>
      </c>
      <c r="F175" s="181" t="s">
        <v>878</v>
      </c>
      <c r="G175" s="182" t="s">
        <v>230</v>
      </c>
      <c r="H175" s="183">
        <v>8</v>
      </c>
      <c r="I175" s="184"/>
      <c r="J175" s="185">
        <f>ROUND(I175*H175,2)</f>
        <v>0</v>
      </c>
      <c r="K175" s="181" t="s">
        <v>310</v>
      </c>
      <c r="L175" s="40"/>
      <c r="M175" s="186" t="s">
        <v>19</v>
      </c>
      <c r="N175" s="187" t="s">
        <v>46</v>
      </c>
      <c r="O175" s="65"/>
      <c r="P175" s="188">
        <f>O175*H175</f>
        <v>0</v>
      </c>
      <c r="Q175" s="188">
        <v>9.3999999999999997E-4</v>
      </c>
      <c r="R175" s="188">
        <f>Q175*H175</f>
        <v>7.5199999999999998E-3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286</v>
      </c>
      <c r="AT175" s="190" t="s">
        <v>177</v>
      </c>
      <c r="AU175" s="190" t="s">
        <v>85</v>
      </c>
      <c r="AY175" s="18" t="s">
        <v>174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286</v>
      </c>
      <c r="BM175" s="190" t="s">
        <v>879</v>
      </c>
    </row>
    <row r="176" spans="1:65" s="2" customFormat="1" ht="11.25">
      <c r="A176" s="35"/>
      <c r="B176" s="36"/>
      <c r="C176" s="37"/>
      <c r="D176" s="192" t="s">
        <v>184</v>
      </c>
      <c r="E176" s="37"/>
      <c r="F176" s="193" t="s">
        <v>878</v>
      </c>
      <c r="G176" s="37"/>
      <c r="H176" s="37"/>
      <c r="I176" s="194"/>
      <c r="J176" s="37"/>
      <c r="K176" s="37"/>
      <c r="L176" s="40"/>
      <c r="M176" s="195"/>
      <c r="N176" s="196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184</v>
      </c>
      <c r="AU176" s="18" t="s">
        <v>85</v>
      </c>
    </row>
    <row r="177" spans="1:65" s="2" customFormat="1" ht="11.25">
      <c r="A177" s="35"/>
      <c r="B177" s="36"/>
      <c r="C177" s="37"/>
      <c r="D177" s="197" t="s">
        <v>186</v>
      </c>
      <c r="E177" s="37"/>
      <c r="F177" s="198" t="s">
        <v>880</v>
      </c>
      <c r="G177" s="37"/>
      <c r="H177" s="37"/>
      <c r="I177" s="194"/>
      <c r="J177" s="37"/>
      <c r="K177" s="37"/>
      <c r="L177" s="40"/>
      <c r="M177" s="195"/>
      <c r="N177" s="196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186</v>
      </c>
      <c r="AU177" s="18" t="s">
        <v>85</v>
      </c>
    </row>
    <row r="178" spans="1:65" s="13" customFormat="1" ht="11.25">
      <c r="B178" s="199"/>
      <c r="C178" s="200"/>
      <c r="D178" s="192" t="s">
        <v>188</v>
      </c>
      <c r="E178" s="201" t="s">
        <v>19</v>
      </c>
      <c r="F178" s="202" t="s">
        <v>234</v>
      </c>
      <c r="G178" s="200"/>
      <c r="H178" s="203">
        <v>8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188</v>
      </c>
      <c r="AU178" s="209" t="s">
        <v>85</v>
      </c>
      <c r="AV178" s="13" t="s">
        <v>85</v>
      </c>
      <c r="AW178" s="13" t="s">
        <v>34</v>
      </c>
      <c r="AX178" s="13" t="s">
        <v>75</v>
      </c>
      <c r="AY178" s="209" t="s">
        <v>174</v>
      </c>
    </row>
    <row r="179" spans="1:65" s="14" customFormat="1" ht="11.25">
      <c r="B179" s="224"/>
      <c r="C179" s="225"/>
      <c r="D179" s="192" t="s">
        <v>188</v>
      </c>
      <c r="E179" s="226" t="s">
        <v>19</v>
      </c>
      <c r="F179" s="227" t="s">
        <v>807</v>
      </c>
      <c r="G179" s="225"/>
      <c r="H179" s="228">
        <v>8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AT179" s="234" t="s">
        <v>188</v>
      </c>
      <c r="AU179" s="234" t="s">
        <v>85</v>
      </c>
      <c r="AV179" s="14" t="s">
        <v>182</v>
      </c>
      <c r="AW179" s="14" t="s">
        <v>34</v>
      </c>
      <c r="AX179" s="14" t="s">
        <v>83</v>
      </c>
      <c r="AY179" s="234" t="s">
        <v>174</v>
      </c>
    </row>
    <row r="180" spans="1:65" s="2" customFormat="1" ht="24.2" customHeight="1">
      <c r="A180" s="35"/>
      <c r="B180" s="36"/>
      <c r="C180" s="179" t="s">
        <v>346</v>
      </c>
      <c r="D180" s="179" t="s">
        <v>177</v>
      </c>
      <c r="E180" s="180" t="s">
        <v>881</v>
      </c>
      <c r="F180" s="181" t="s">
        <v>882</v>
      </c>
      <c r="G180" s="182" t="s">
        <v>230</v>
      </c>
      <c r="H180" s="183">
        <v>13</v>
      </c>
      <c r="I180" s="184"/>
      <c r="J180" s="185">
        <f>ROUND(I180*H180,2)</f>
        <v>0</v>
      </c>
      <c r="K180" s="181" t="s">
        <v>310</v>
      </c>
      <c r="L180" s="40"/>
      <c r="M180" s="186" t="s">
        <v>19</v>
      </c>
      <c r="N180" s="187" t="s">
        <v>46</v>
      </c>
      <c r="O180" s="65"/>
      <c r="P180" s="188">
        <f>O180*H180</f>
        <v>0</v>
      </c>
      <c r="Q180" s="188">
        <v>3.642E-5</v>
      </c>
      <c r="R180" s="188">
        <f>Q180*H180</f>
        <v>4.7345999999999998E-4</v>
      </c>
      <c r="S180" s="188">
        <v>0</v>
      </c>
      <c r="T180" s="18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286</v>
      </c>
      <c r="AT180" s="190" t="s">
        <v>177</v>
      </c>
      <c r="AU180" s="190" t="s">
        <v>85</v>
      </c>
      <c r="AY180" s="18" t="s">
        <v>174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286</v>
      </c>
      <c r="BM180" s="190" t="s">
        <v>883</v>
      </c>
    </row>
    <row r="181" spans="1:65" s="2" customFormat="1" ht="19.5">
      <c r="A181" s="35"/>
      <c r="B181" s="36"/>
      <c r="C181" s="37"/>
      <c r="D181" s="192" t="s">
        <v>184</v>
      </c>
      <c r="E181" s="37"/>
      <c r="F181" s="193" t="s">
        <v>882</v>
      </c>
      <c r="G181" s="37"/>
      <c r="H181" s="37"/>
      <c r="I181" s="194"/>
      <c r="J181" s="37"/>
      <c r="K181" s="37"/>
      <c r="L181" s="40"/>
      <c r="M181" s="195"/>
      <c r="N181" s="196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184</v>
      </c>
      <c r="AU181" s="18" t="s">
        <v>85</v>
      </c>
    </row>
    <row r="182" spans="1:65" s="2" customFormat="1" ht="11.25">
      <c r="A182" s="35"/>
      <c r="B182" s="36"/>
      <c r="C182" s="37"/>
      <c r="D182" s="197" t="s">
        <v>186</v>
      </c>
      <c r="E182" s="37"/>
      <c r="F182" s="198" t="s">
        <v>884</v>
      </c>
      <c r="G182" s="37"/>
      <c r="H182" s="37"/>
      <c r="I182" s="194"/>
      <c r="J182" s="37"/>
      <c r="K182" s="37"/>
      <c r="L182" s="40"/>
      <c r="M182" s="195"/>
      <c r="N182" s="196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186</v>
      </c>
      <c r="AU182" s="18" t="s">
        <v>85</v>
      </c>
    </row>
    <row r="183" spans="1:65" s="13" customFormat="1" ht="11.25">
      <c r="B183" s="199"/>
      <c r="C183" s="200"/>
      <c r="D183" s="192" t="s">
        <v>188</v>
      </c>
      <c r="E183" s="201" t="s">
        <v>19</v>
      </c>
      <c r="F183" s="202" t="s">
        <v>885</v>
      </c>
      <c r="G183" s="200"/>
      <c r="H183" s="203">
        <v>13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188</v>
      </c>
      <c r="AU183" s="209" t="s">
        <v>85</v>
      </c>
      <c r="AV183" s="13" t="s">
        <v>85</v>
      </c>
      <c r="AW183" s="13" t="s">
        <v>34</v>
      </c>
      <c r="AX183" s="13" t="s">
        <v>75</v>
      </c>
      <c r="AY183" s="209" t="s">
        <v>174</v>
      </c>
    </row>
    <row r="184" spans="1:65" s="14" customFormat="1" ht="11.25">
      <c r="B184" s="224"/>
      <c r="C184" s="225"/>
      <c r="D184" s="192" t="s">
        <v>188</v>
      </c>
      <c r="E184" s="226" t="s">
        <v>19</v>
      </c>
      <c r="F184" s="227" t="s">
        <v>807</v>
      </c>
      <c r="G184" s="225"/>
      <c r="H184" s="228">
        <v>13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188</v>
      </c>
      <c r="AU184" s="234" t="s">
        <v>85</v>
      </c>
      <c r="AV184" s="14" t="s">
        <v>182</v>
      </c>
      <c r="AW184" s="14" t="s">
        <v>34</v>
      </c>
      <c r="AX184" s="14" t="s">
        <v>83</v>
      </c>
      <c r="AY184" s="234" t="s">
        <v>174</v>
      </c>
    </row>
    <row r="185" spans="1:65" s="2" customFormat="1" ht="33" customHeight="1">
      <c r="A185" s="35"/>
      <c r="B185" s="36"/>
      <c r="C185" s="179" t="s">
        <v>352</v>
      </c>
      <c r="D185" s="179" t="s">
        <v>177</v>
      </c>
      <c r="E185" s="180" t="s">
        <v>886</v>
      </c>
      <c r="F185" s="181" t="s">
        <v>887</v>
      </c>
      <c r="G185" s="182" t="s">
        <v>230</v>
      </c>
      <c r="H185" s="183">
        <v>13</v>
      </c>
      <c r="I185" s="184"/>
      <c r="J185" s="185">
        <f>ROUND(I185*H185,2)</f>
        <v>0</v>
      </c>
      <c r="K185" s="181" t="s">
        <v>310</v>
      </c>
      <c r="L185" s="40"/>
      <c r="M185" s="186" t="s">
        <v>19</v>
      </c>
      <c r="N185" s="187" t="s">
        <v>46</v>
      </c>
      <c r="O185" s="65"/>
      <c r="P185" s="188">
        <f>O185*H185</f>
        <v>0</v>
      </c>
      <c r="Q185" s="188">
        <v>1.1136E-4</v>
      </c>
      <c r="R185" s="188">
        <f>Q185*H185</f>
        <v>1.44768E-3</v>
      </c>
      <c r="S185" s="188">
        <v>0</v>
      </c>
      <c r="T185" s="18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286</v>
      </c>
      <c r="AT185" s="190" t="s">
        <v>177</v>
      </c>
      <c r="AU185" s="190" t="s">
        <v>85</v>
      </c>
      <c r="AY185" s="18" t="s">
        <v>174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286</v>
      </c>
      <c r="BM185" s="190" t="s">
        <v>888</v>
      </c>
    </row>
    <row r="186" spans="1:65" s="2" customFormat="1" ht="19.5">
      <c r="A186" s="35"/>
      <c r="B186" s="36"/>
      <c r="C186" s="37"/>
      <c r="D186" s="192" t="s">
        <v>184</v>
      </c>
      <c r="E186" s="37"/>
      <c r="F186" s="193" t="s">
        <v>887</v>
      </c>
      <c r="G186" s="37"/>
      <c r="H186" s="37"/>
      <c r="I186" s="194"/>
      <c r="J186" s="37"/>
      <c r="K186" s="37"/>
      <c r="L186" s="40"/>
      <c r="M186" s="195"/>
      <c r="N186" s="19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184</v>
      </c>
      <c r="AU186" s="18" t="s">
        <v>85</v>
      </c>
    </row>
    <row r="187" spans="1:65" s="2" customFormat="1" ht="11.25">
      <c r="A187" s="35"/>
      <c r="B187" s="36"/>
      <c r="C187" s="37"/>
      <c r="D187" s="197" t="s">
        <v>186</v>
      </c>
      <c r="E187" s="37"/>
      <c r="F187" s="198" t="s">
        <v>889</v>
      </c>
      <c r="G187" s="37"/>
      <c r="H187" s="37"/>
      <c r="I187" s="194"/>
      <c r="J187" s="37"/>
      <c r="K187" s="37"/>
      <c r="L187" s="40"/>
      <c r="M187" s="195"/>
      <c r="N187" s="196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186</v>
      </c>
      <c r="AU187" s="18" t="s">
        <v>85</v>
      </c>
    </row>
    <row r="188" spans="1:65" s="13" customFormat="1" ht="11.25">
      <c r="B188" s="199"/>
      <c r="C188" s="200"/>
      <c r="D188" s="192" t="s">
        <v>188</v>
      </c>
      <c r="E188" s="201" t="s">
        <v>19</v>
      </c>
      <c r="F188" s="202" t="s">
        <v>890</v>
      </c>
      <c r="G188" s="200"/>
      <c r="H188" s="203">
        <v>13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188</v>
      </c>
      <c r="AU188" s="209" t="s">
        <v>85</v>
      </c>
      <c r="AV188" s="13" t="s">
        <v>85</v>
      </c>
      <c r="AW188" s="13" t="s">
        <v>34</v>
      </c>
      <c r="AX188" s="13" t="s">
        <v>75</v>
      </c>
      <c r="AY188" s="209" t="s">
        <v>174</v>
      </c>
    </row>
    <row r="189" spans="1:65" s="14" customFormat="1" ht="11.25">
      <c r="B189" s="224"/>
      <c r="C189" s="225"/>
      <c r="D189" s="192" t="s">
        <v>188</v>
      </c>
      <c r="E189" s="226" t="s">
        <v>19</v>
      </c>
      <c r="F189" s="227" t="s">
        <v>807</v>
      </c>
      <c r="G189" s="225"/>
      <c r="H189" s="228">
        <v>13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188</v>
      </c>
      <c r="AU189" s="234" t="s">
        <v>85</v>
      </c>
      <c r="AV189" s="14" t="s">
        <v>182</v>
      </c>
      <c r="AW189" s="14" t="s">
        <v>34</v>
      </c>
      <c r="AX189" s="14" t="s">
        <v>83</v>
      </c>
      <c r="AY189" s="234" t="s">
        <v>174</v>
      </c>
    </row>
    <row r="190" spans="1:65" s="2" customFormat="1" ht="16.5" customHeight="1">
      <c r="A190" s="35"/>
      <c r="B190" s="36"/>
      <c r="C190" s="179" t="s">
        <v>361</v>
      </c>
      <c r="D190" s="179" t="s">
        <v>177</v>
      </c>
      <c r="E190" s="180" t="s">
        <v>891</v>
      </c>
      <c r="F190" s="181" t="s">
        <v>892</v>
      </c>
      <c r="G190" s="182" t="s">
        <v>230</v>
      </c>
      <c r="H190" s="183">
        <v>33</v>
      </c>
      <c r="I190" s="184"/>
      <c r="J190" s="185">
        <f>ROUND(I190*H190,2)</f>
        <v>0</v>
      </c>
      <c r="K190" s="181" t="s">
        <v>310</v>
      </c>
      <c r="L190" s="40"/>
      <c r="M190" s="186" t="s">
        <v>19</v>
      </c>
      <c r="N190" s="187" t="s">
        <v>46</v>
      </c>
      <c r="O190" s="65"/>
      <c r="P190" s="188">
        <f>O190*H190</f>
        <v>0</v>
      </c>
      <c r="Q190" s="188">
        <v>0</v>
      </c>
      <c r="R190" s="188">
        <f>Q190*H190</f>
        <v>0</v>
      </c>
      <c r="S190" s="188">
        <v>2.3000000000000001E-4</v>
      </c>
      <c r="T190" s="189">
        <f>S190*H190</f>
        <v>7.5900000000000004E-3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286</v>
      </c>
      <c r="AT190" s="190" t="s">
        <v>177</v>
      </c>
      <c r="AU190" s="190" t="s">
        <v>85</v>
      </c>
      <c r="AY190" s="18" t="s">
        <v>174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83</v>
      </c>
      <c r="BK190" s="191">
        <f>ROUND(I190*H190,2)</f>
        <v>0</v>
      </c>
      <c r="BL190" s="18" t="s">
        <v>286</v>
      </c>
      <c r="BM190" s="190" t="s">
        <v>893</v>
      </c>
    </row>
    <row r="191" spans="1:65" s="2" customFormat="1" ht="11.25">
      <c r="A191" s="35"/>
      <c r="B191" s="36"/>
      <c r="C191" s="37"/>
      <c r="D191" s="192" t="s">
        <v>184</v>
      </c>
      <c r="E191" s="37"/>
      <c r="F191" s="193" t="s">
        <v>892</v>
      </c>
      <c r="G191" s="37"/>
      <c r="H191" s="37"/>
      <c r="I191" s="194"/>
      <c r="J191" s="37"/>
      <c r="K191" s="37"/>
      <c r="L191" s="40"/>
      <c r="M191" s="195"/>
      <c r="N191" s="196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184</v>
      </c>
      <c r="AU191" s="18" t="s">
        <v>85</v>
      </c>
    </row>
    <row r="192" spans="1:65" s="2" customFormat="1" ht="11.25">
      <c r="A192" s="35"/>
      <c r="B192" s="36"/>
      <c r="C192" s="37"/>
      <c r="D192" s="197" t="s">
        <v>186</v>
      </c>
      <c r="E192" s="37"/>
      <c r="F192" s="198" t="s">
        <v>894</v>
      </c>
      <c r="G192" s="37"/>
      <c r="H192" s="37"/>
      <c r="I192" s="194"/>
      <c r="J192" s="37"/>
      <c r="K192" s="37"/>
      <c r="L192" s="40"/>
      <c r="M192" s="195"/>
      <c r="N192" s="196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186</v>
      </c>
      <c r="AU192" s="18" t="s">
        <v>85</v>
      </c>
    </row>
    <row r="193" spans="1:65" s="2" customFormat="1" ht="16.5" customHeight="1">
      <c r="A193" s="35"/>
      <c r="B193" s="36"/>
      <c r="C193" s="179" t="s">
        <v>367</v>
      </c>
      <c r="D193" s="179" t="s">
        <v>177</v>
      </c>
      <c r="E193" s="180" t="s">
        <v>895</v>
      </c>
      <c r="F193" s="181" t="s">
        <v>896</v>
      </c>
      <c r="G193" s="182" t="s">
        <v>202</v>
      </c>
      <c r="H193" s="183">
        <v>4</v>
      </c>
      <c r="I193" s="184"/>
      <c r="J193" s="185">
        <f>ROUND(I193*H193,2)</f>
        <v>0</v>
      </c>
      <c r="K193" s="181" t="s">
        <v>310</v>
      </c>
      <c r="L193" s="40"/>
      <c r="M193" s="186" t="s">
        <v>19</v>
      </c>
      <c r="N193" s="187" t="s">
        <v>46</v>
      </c>
      <c r="O193" s="65"/>
      <c r="P193" s="188">
        <f>O193*H193</f>
        <v>0</v>
      </c>
      <c r="Q193" s="188">
        <v>0</v>
      </c>
      <c r="R193" s="188">
        <f>Q193*H193</f>
        <v>0</v>
      </c>
      <c r="S193" s="188">
        <v>0</v>
      </c>
      <c r="T193" s="18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0" t="s">
        <v>286</v>
      </c>
      <c r="AT193" s="190" t="s">
        <v>177</v>
      </c>
      <c r="AU193" s="190" t="s">
        <v>85</v>
      </c>
      <c r="AY193" s="18" t="s">
        <v>174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83</v>
      </c>
      <c r="BK193" s="191">
        <f>ROUND(I193*H193,2)</f>
        <v>0</v>
      </c>
      <c r="BL193" s="18" t="s">
        <v>286</v>
      </c>
      <c r="BM193" s="190" t="s">
        <v>897</v>
      </c>
    </row>
    <row r="194" spans="1:65" s="2" customFormat="1" ht="11.25">
      <c r="A194" s="35"/>
      <c r="B194" s="36"/>
      <c r="C194" s="37"/>
      <c r="D194" s="192" t="s">
        <v>184</v>
      </c>
      <c r="E194" s="37"/>
      <c r="F194" s="193" t="s">
        <v>896</v>
      </c>
      <c r="G194" s="37"/>
      <c r="H194" s="37"/>
      <c r="I194" s="194"/>
      <c r="J194" s="37"/>
      <c r="K194" s="37"/>
      <c r="L194" s="40"/>
      <c r="M194" s="195"/>
      <c r="N194" s="196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184</v>
      </c>
      <c r="AU194" s="18" t="s">
        <v>85</v>
      </c>
    </row>
    <row r="195" spans="1:65" s="2" customFormat="1" ht="11.25">
      <c r="A195" s="35"/>
      <c r="B195" s="36"/>
      <c r="C195" s="37"/>
      <c r="D195" s="197" t="s">
        <v>186</v>
      </c>
      <c r="E195" s="37"/>
      <c r="F195" s="198" t="s">
        <v>898</v>
      </c>
      <c r="G195" s="37"/>
      <c r="H195" s="37"/>
      <c r="I195" s="194"/>
      <c r="J195" s="37"/>
      <c r="K195" s="37"/>
      <c r="L195" s="40"/>
      <c r="M195" s="195"/>
      <c r="N195" s="196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186</v>
      </c>
      <c r="AU195" s="18" t="s">
        <v>85</v>
      </c>
    </row>
    <row r="196" spans="1:65" s="2" customFormat="1" ht="21.75" customHeight="1">
      <c r="A196" s="35"/>
      <c r="B196" s="36"/>
      <c r="C196" s="179" t="s">
        <v>374</v>
      </c>
      <c r="D196" s="179" t="s">
        <v>177</v>
      </c>
      <c r="E196" s="180" t="s">
        <v>899</v>
      </c>
      <c r="F196" s="181" t="s">
        <v>900</v>
      </c>
      <c r="G196" s="182" t="s">
        <v>202</v>
      </c>
      <c r="H196" s="183">
        <v>6</v>
      </c>
      <c r="I196" s="184"/>
      <c r="J196" s="185">
        <f>ROUND(I196*H196,2)</f>
        <v>0</v>
      </c>
      <c r="K196" s="181" t="s">
        <v>310</v>
      </c>
      <c r="L196" s="40"/>
      <c r="M196" s="186" t="s">
        <v>19</v>
      </c>
      <c r="N196" s="187" t="s">
        <v>46</v>
      </c>
      <c r="O196" s="65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0" t="s">
        <v>286</v>
      </c>
      <c r="AT196" s="190" t="s">
        <v>177</v>
      </c>
      <c r="AU196" s="190" t="s">
        <v>85</v>
      </c>
      <c r="AY196" s="18" t="s">
        <v>174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286</v>
      </c>
      <c r="BM196" s="190" t="s">
        <v>901</v>
      </c>
    </row>
    <row r="197" spans="1:65" s="2" customFormat="1" ht="11.25">
      <c r="A197" s="35"/>
      <c r="B197" s="36"/>
      <c r="C197" s="37"/>
      <c r="D197" s="192" t="s">
        <v>184</v>
      </c>
      <c r="E197" s="37"/>
      <c r="F197" s="193" t="s">
        <v>900</v>
      </c>
      <c r="G197" s="37"/>
      <c r="H197" s="37"/>
      <c r="I197" s="194"/>
      <c r="J197" s="37"/>
      <c r="K197" s="37"/>
      <c r="L197" s="40"/>
      <c r="M197" s="195"/>
      <c r="N197" s="196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184</v>
      </c>
      <c r="AU197" s="18" t="s">
        <v>85</v>
      </c>
    </row>
    <row r="198" spans="1:65" s="2" customFormat="1" ht="11.25">
      <c r="A198" s="35"/>
      <c r="B198" s="36"/>
      <c r="C198" s="37"/>
      <c r="D198" s="197" t="s">
        <v>186</v>
      </c>
      <c r="E198" s="37"/>
      <c r="F198" s="198" t="s">
        <v>902</v>
      </c>
      <c r="G198" s="37"/>
      <c r="H198" s="37"/>
      <c r="I198" s="194"/>
      <c r="J198" s="37"/>
      <c r="K198" s="37"/>
      <c r="L198" s="40"/>
      <c r="M198" s="195"/>
      <c r="N198" s="196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186</v>
      </c>
      <c r="AU198" s="18" t="s">
        <v>85</v>
      </c>
    </row>
    <row r="199" spans="1:65" s="2" customFormat="1" ht="16.5" customHeight="1">
      <c r="A199" s="35"/>
      <c r="B199" s="36"/>
      <c r="C199" s="179" t="s">
        <v>380</v>
      </c>
      <c r="D199" s="179" t="s">
        <v>177</v>
      </c>
      <c r="E199" s="180" t="s">
        <v>903</v>
      </c>
      <c r="F199" s="181" t="s">
        <v>904</v>
      </c>
      <c r="G199" s="182" t="s">
        <v>202</v>
      </c>
      <c r="H199" s="183">
        <v>1</v>
      </c>
      <c r="I199" s="184"/>
      <c r="J199" s="185">
        <f>ROUND(I199*H199,2)</f>
        <v>0</v>
      </c>
      <c r="K199" s="181" t="s">
        <v>310</v>
      </c>
      <c r="L199" s="40"/>
      <c r="M199" s="186" t="s">
        <v>19</v>
      </c>
      <c r="N199" s="187" t="s">
        <v>46</v>
      </c>
      <c r="O199" s="65"/>
      <c r="P199" s="188">
        <f>O199*H199</f>
        <v>0</v>
      </c>
      <c r="Q199" s="188">
        <v>1.2557000000000001E-4</v>
      </c>
      <c r="R199" s="188">
        <f>Q199*H199</f>
        <v>1.2557000000000001E-4</v>
      </c>
      <c r="S199" s="188">
        <v>0</v>
      </c>
      <c r="T199" s="18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0" t="s">
        <v>286</v>
      </c>
      <c r="AT199" s="190" t="s">
        <v>177</v>
      </c>
      <c r="AU199" s="190" t="s">
        <v>85</v>
      </c>
      <c r="AY199" s="18" t="s">
        <v>174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286</v>
      </c>
      <c r="BM199" s="190" t="s">
        <v>905</v>
      </c>
    </row>
    <row r="200" spans="1:65" s="2" customFormat="1" ht="11.25">
      <c r="A200" s="35"/>
      <c r="B200" s="36"/>
      <c r="C200" s="37"/>
      <c r="D200" s="192" t="s">
        <v>184</v>
      </c>
      <c r="E200" s="37"/>
      <c r="F200" s="193" t="s">
        <v>904</v>
      </c>
      <c r="G200" s="37"/>
      <c r="H200" s="37"/>
      <c r="I200" s="194"/>
      <c r="J200" s="37"/>
      <c r="K200" s="37"/>
      <c r="L200" s="40"/>
      <c r="M200" s="195"/>
      <c r="N200" s="196"/>
      <c r="O200" s="65"/>
      <c r="P200" s="65"/>
      <c r="Q200" s="65"/>
      <c r="R200" s="65"/>
      <c r="S200" s="65"/>
      <c r="T200" s="66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184</v>
      </c>
      <c r="AU200" s="18" t="s">
        <v>85</v>
      </c>
    </row>
    <row r="201" spans="1:65" s="2" customFormat="1" ht="11.25">
      <c r="A201" s="35"/>
      <c r="B201" s="36"/>
      <c r="C201" s="37"/>
      <c r="D201" s="197" t="s">
        <v>186</v>
      </c>
      <c r="E201" s="37"/>
      <c r="F201" s="198" t="s">
        <v>906</v>
      </c>
      <c r="G201" s="37"/>
      <c r="H201" s="37"/>
      <c r="I201" s="194"/>
      <c r="J201" s="37"/>
      <c r="K201" s="37"/>
      <c r="L201" s="40"/>
      <c r="M201" s="195"/>
      <c r="N201" s="196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186</v>
      </c>
      <c r="AU201" s="18" t="s">
        <v>85</v>
      </c>
    </row>
    <row r="202" spans="1:65" s="2" customFormat="1" ht="16.5" customHeight="1">
      <c r="A202" s="35"/>
      <c r="B202" s="36"/>
      <c r="C202" s="179" t="s">
        <v>386</v>
      </c>
      <c r="D202" s="179" t="s">
        <v>177</v>
      </c>
      <c r="E202" s="180" t="s">
        <v>907</v>
      </c>
      <c r="F202" s="181" t="s">
        <v>908</v>
      </c>
      <c r="G202" s="182" t="s">
        <v>202</v>
      </c>
      <c r="H202" s="183">
        <v>1</v>
      </c>
      <c r="I202" s="184"/>
      <c r="J202" s="185">
        <f>ROUND(I202*H202,2)</f>
        <v>0</v>
      </c>
      <c r="K202" s="181" t="s">
        <v>310</v>
      </c>
      <c r="L202" s="40"/>
      <c r="M202" s="186" t="s">
        <v>19</v>
      </c>
      <c r="N202" s="187" t="s">
        <v>46</v>
      </c>
      <c r="O202" s="65"/>
      <c r="P202" s="188">
        <f>O202*H202</f>
        <v>0</v>
      </c>
      <c r="Q202" s="188">
        <v>2.2000000000000001E-4</v>
      </c>
      <c r="R202" s="188">
        <f>Q202*H202</f>
        <v>2.2000000000000001E-4</v>
      </c>
      <c r="S202" s="188">
        <v>0</v>
      </c>
      <c r="T202" s="18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286</v>
      </c>
      <c r="AT202" s="190" t="s">
        <v>177</v>
      </c>
      <c r="AU202" s="190" t="s">
        <v>85</v>
      </c>
      <c r="AY202" s="18" t="s">
        <v>174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286</v>
      </c>
      <c r="BM202" s="190" t="s">
        <v>909</v>
      </c>
    </row>
    <row r="203" spans="1:65" s="2" customFormat="1" ht="11.25">
      <c r="A203" s="35"/>
      <c r="B203" s="36"/>
      <c r="C203" s="37"/>
      <c r="D203" s="192" t="s">
        <v>184</v>
      </c>
      <c r="E203" s="37"/>
      <c r="F203" s="193" t="s">
        <v>908</v>
      </c>
      <c r="G203" s="37"/>
      <c r="H203" s="37"/>
      <c r="I203" s="194"/>
      <c r="J203" s="37"/>
      <c r="K203" s="37"/>
      <c r="L203" s="40"/>
      <c r="M203" s="195"/>
      <c r="N203" s="196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184</v>
      </c>
      <c r="AU203" s="18" t="s">
        <v>85</v>
      </c>
    </row>
    <row r="204" spans="1:65" s="2" customFormat="1" ht="11.25">
      <c r="A204" s="35"/>
      <c r="B204" s="36"/>
      <c r="C204" s="37"/>
      <c r="D204" s="197" t="s">
        <v>186</v>
      </c>
      <c r="E204" s="37"/>
      <c r="F204" s="198" t="s">
        <v>910</v>
      </c>
      <c r="G204" s="37"/>
      <c r="H204" s="37"/>
      <c r="I204" s="194"/>
      <c r="J204" s="37"/>
      <c r="K204" s="37"/>
      <c r="L204" s="40"/>
      <c r="M204" s="195"/>
      <c r="N204" s="196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186</v>
      </c>
      <c r="AU204" s="18" t="s">
        <v>85</v>
      </c>
    </row>
    <row r="205" spans="1:65" s="2" customFormat="1" ht="16.5" customHeight="1">
      <c r="A205" s="35"/>
      <c r="B205" s="36"/>
      <c r="C205" s="179" t="s">
        <v>289</v>
      </c>
      <c r="D205" s="179" t="s">
        <v>177</v>
      </c>
      <c r="E205" s="180" t="s">
        <v>911</v>
      </c>
      <c r="F205" s="181" t="s">
        <v>912</v>
      </c>
      <c r="G205" s="182" t="s">
        <v>913</v>
      </c>
      <c r="H205" s="183">
        <v>1</v>
      </c>
      <c r="I205" s="184"/>
      <c r="J205" s="185">
        <f>ROUND(I205*H205,2)</f>
        <v>0</v>
      </c>
      <c r="K205" s="181" t="s">
        <v>310</v>
      </c>
      <c r="L205" s="40"/>
      <c r="M205" s="186" t="s">
        <v>19</v>
      </c>
      <c r="N205" s="187" t="s">
        <v>46</v>
      </c>
      <c r="O205" s="65"/>
      <c r="P205" s="188">
        <f>O205*H205</f>
        <v>0</v>
      </c>
      <c r="Q205" s="188">
        <v>2.5114000000000001E-4</v>
      </c>
      <c r="R205" s="188">
        <f>Q205*H205</f>
        <v>2.5114000000000001E-4</v>
      </c>
      <c r="S205" s="188">
        <v>0</v>
      </c>
      <c r="T205" s="18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0" t="s">
        <v>286</v>
      </c>
      <c r="AT205" s="190" t="s">
        <v>177</v>
      </c>
      <c r="AU205" s="190" t="s">
        <v>85</v>
      </c>
      <c r="AY205" s="18" t="s">
        <v>174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18" t="s">
        <v>83</v>
      </c>
      <c r="BK205" s="191">
        <f>ROUND(I205*H205,2)</f>
        <v>0</v>
      </c>
      <c r="BL205" s="18" t="s">
        <v>286</v>
      </c>
      <c r="BM205" s="190" t="s">
        <v>914</v>
      </c>
    </row>
    <row r="206" spans="1:65" s="2" customFormat="1" ht="11.25">
      <c r="A206" s="35"/>
      <c r="B206" s="36"/>
      <c r="C206" s="37"/>
      <c r="D206" s="192" t="s">
        <v>184</v>
      </c>
      <c r="E206" s="37"/>
      <c r="F206" s="193" t="s">
        <v>912</v>
      </c>
      <c r="G206" s="37"/>
      <c r="H206" s="37"/>
      <c r="I206" s="194"/>
      <c r="J206" s="37"/>
      <c r="K206" s="37"/>
      <c r="L206" s="40"/>
      <c r="M206" s="195"/>
      <c r="N206" s="196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184</v>
      </c>
      <c r="AU206" s="18" t="s">
        <v>85</v>
      </c>
    </row>
    <row r="207" spans="1:65" s="2" customFormat="1" ht="11.25">
      <c r="A207" s="35"/>
      <c r="B207" s="36"/>
      <c r="C207" s="37"/>
      <c r="D207" s="197" t="s">
        <v>186</v>
      </c>
      <c r="E207" s="37"/>
      <c r="F207" s="198" t="s">
        <v>915</v>
      </c>
      <c r="G207" s="37"/>
      <c r="H207" s="37"/>
      <c r="I207" s="194"/>
      <c r="J207" s="37"/>
      <c r="K207" s="37"/>
      <c r="L207" s="40"/>
      <c r="M207" s="195"/>
      <c r="N207" s="196"/>
      <c r="O207" s="65"/>
      <c r="P207" s="65"/>
      <c r="Q207" s="65"/>
      <c r="R207" s="65"/>
      <c r="S207" s="65"/>
      <c r="T207" s="66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186</v>
      </c>
      <c r="AU207" s="18" t="s">
        <v>85</v>
      </c>
    </row>
    <row r="208" spans="1:65" s="2" customFormat="1" ht="24.2" customHeight="1">
      <c r="A208" s="35"/>
      <c r="B208" s="36"/>
      <c r="C208" s="179" t="s">
        <v>399</v>
      </c>
      <c r="D208" s="179" t="s">
        <v>177</v>
      </c>
      <c r="E208" s="180" t="s">
        <v>916</v>
      </c>
      <c r="F208" s="181" t="s">
        <v>917</v>
      </c>
      <c r="G208" s="182" t="s">
        <v>230</v>
      </c>
      <c r="H208" s="183">
        <v>26</v>
      </c>
      <c r="I208" s="184"/>
      <c r="J208" s="185">
        <f>ROUND(I208*H208,2)</f>
        <v>0</v>
      </c>
      <c r="K208" s="181" t="s">
        <v>310</v>
      </c>
      <c r="L208" s="40"/>
      <c r="M208" s="186" t="s">
        <v>19</v>
      </c>
      <c r="N208" s="187" t="s">
        <v>46</v>
      </c>
      <c r="O208" s="65"/>
      <c r="P208" s="188">
        <f>O208*H208</f>
        <v>0</v>
      </c>
      <c r="Q208" s="188">
        <v>1.8972349999999999E-4</v>
      </c>
      <c r="R208" s="188">
        <f>Q208*H208</f>
        <v>4.9328109999999996E-3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286</v>
      </c>
      <c r="AT208" s="190" t="s">
        <v>177</v>
      </c>
      <c r="AU208" s="190" t="s">
        <v>85</v>
      </c>
      <c r="AY208" s="18" t="s">
        <v>174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83</v>
      </c>
      <c r="BK208" s="191">
        <f>ROUND(I208*H208,2)</f>
        <v>0</v>
      </c>
      <c r="BL208" s="18" t="s">
        <v>286</v>
      </c>
      <c r="BM208" s="190" t="s">
        <v>918</v>
      </c>
    </row>
    <row r="209" spans="1:65" s="2" customFormat="1" ht="11.25">
      <c r="A209" s="35"/>
      <c r="B209" s="36"/>
      <c r="C209" s="37"/>
      <c r="D209" s="192" t="s">
        <v>184</v>
      </c>
      <c r="E209" s="37"/>
      <c r="F209" s="193" t="s">
        <v>917</v>
      </c>
      <c r="G209" s="37"/>
      <c r="H209" s="37"/>
      <c r="I209" s="194"/>
      <c r="J209" s="37"/>
      <c r="K209" s="37"/>
      <c r="L209" s="40"/>
      <c r="M209" s="195"/>
      <c r="N209" s="196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184</v>
      </c>
      <c r="AU209" s="18" t="s">
        <v>85</v>
      </c>
    </row>
    <row r="210" spans="1:65" s="2" customFormat="1" ht="11.25">
      <c r="A210" s="35"/>
      <c r="B210" s="36"/>
      <c r="C210" s="37"/>
      <c r="D210" s="197" t="s">
        <v>186</v>
      </c>
      <c r="E210" s="37"/>
      <c r="F210" s="198" t="s">
        <v>919</v>
      </c>
      <c r="G210" s="37"/>
      <c r="H210" s="37"/>
      <c r="I210" s="194"/>
      <c r="J210" s="37"/>
      <c r="K210" s="37"/>
      <c r="L210" s="40"/>
      <c r="M210" s="195"/>
      <c r="N210" s="196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186</v>
      </c>
      <c r="AU210" s="18" t="s">
        <v>85</v>
      </c>
    </row>
    <row r="211" spans="1:65" s="2" customFormat="1" ht="19.5">
      <c r="A211" s="35"/>
      <c r="B211" s="36"/>
      <c r="C211" s="37"/>
      <c r="D211" s="192" t="s">
        <v>197</v>
      </c>
      <c r="E211" s="37"/>
      <c r="F211" s="210" t="s">
        <v>920</v>
      </c>
      <c r="G211" s="37"/>
      <c r="H211" s="37"/>
      <c r="I211" s="194"/>
      <c r="J211" s="37"/>
      <c r="K211" s="37"/>
      <c r="L211" s="40"/>
      <c r="M211" s="195"/>
      <c r="N211" s="196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197</v>
      </c>
      <c r="AU211" s="18" t="s">
        <v>85</v>
      </c>
    </row>
    <row r="212" spans="1:65" s="13" customFormat="1" ht="11.25">
      <c r="B212" s="199"/>
      <c r="C212" s="200"/>
      <c r="D212" s="192" t="s">
        <v>188</v>
      </c>
      <c r="E212" s="201" t="s">
        <v>19</v>
      </c>
      <c r="F212" s="202" t="s">
        <v>921</v>
      </c>
      <c r="G212" s="200"/>
      <c r="H212" s="203">
        <v>26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188</v>
      </c>
      <c r="AU212" s="209" t="s">
        <v>85</v>
      </c>
      <c r="AV212" s="13" t="s">
        <v>85</v>
      </c>
      <c r="AW212" s="13" t="s">
        <v>34</v>
      </c>
      <c r="AX212" s="13" t="s">
        <v>75</v>
      </c>
      <c r="AY212" s="209" t="s">
        <v>174</v>
      </c>
    </row>
    <row r="213" spans="1:65" s="14" customFormat="1" ht="11.25">
      <c r="B213" s="224"/>
      <c r="C213" s="225"/>
      <c r="D213" s="192" t="s">
        <v>188</v>
      </c>
      <c r="E213" s="226" t="s">
        <v>19</v>
      </c>
      <c r="F213" s="227" t="s">
        <v>807</v>
      </c>
      <c r="G213" s="225"/>
      <c r="H213" s="228">
        <v>26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AT213" s="234" t="s">
        <v>188</v>
      </c>
      <c r="AU213" s="234" t="s">
        <v>85</v>
      </c>
      <c r="AV213" s="14" t="s">
        <v>182</v>
      </c>
      <c r="AW213" s="14" t="s">
        <v>34</v>
      </c>
      <c r="AX213" s="14" t="s">
        <v>83</v>
      </c>
      <c r="AY213" s="234" t="s">
        <v>174</v>
      </c>
    </row>
    <row r="214" spans="1:65" s="2" customFormat="1" ht="24.2" customHeight="1">
      <c r="A214" s="35"/>
      <c r="B214" s="36"/>
      <c r="C214" s="179" t="s">
        <v>409</v>
      </c>
      <c r="D214" s="179" t="s">
        <v>177</v>
      </c>
      <c r="E214" s="180" t="s">
        <v>922</v>
      </c>
      <c r="F214" s="181" t="s">
        <v>923</v>
      </c>
      <c r="G214" s="182" t="s">
        <v>193</v>
      </c>
      <c r="H214" s="183">
        <v>2.7E-2</v>
      </c>
      <c r="I214" s="184"/>
      <c r="J214" s="185">
        <f>ROUND(I214*H214,2)</f>
        <v>0</v>
      </c>
      <c r="K214" s="181" t="s">
        <v>310</v>
      </c>
      <c r="L214" s="40"/>
      <c r="M214" s="186" t="s">
        <v>19</v>
      </c>
      <c r="N214" s="187" t="s">
        <v>46</v>
      </c>
      <c r="O214" s="65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286</v>
      </c>
      <c r="AT214" s="190" t="s">
        <v>177</v>
      </c>
      <c r="AU214" s="190" t="s">
        <v>85</v>
      </c>
      <c r="AY214" s="18" t="s">
        <v>174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83</v>
      </c>
      <c r="BK214" s="191">
        <f>ROUND(I214*H214,2)</f>
        <v>0</v>
      </c>
      <c r="BL214" s="18" t="s">
        <v>286</v>
      </c>
      <c r="BM214" s="190" t="s">
        <v>924</v>
      </c>
    </row>
    <row r="215" spans="1:65" s="2" customFormat="1" ht="19.5">
      <c r="A215" s="35"/>
      <c r="B215" s="36"/>
      <c r="C215" s="37"/>
      <c r="D215" s="192" t="s">
        <v>184</v>
      </c>
      <c r="E215" s="37"/>
      <c r="F215" s="193" t="s">
        <v>923</v>
      </c>
      <c r="G215" s="37"/>
      <c r="H215" s="37"/>
      <c r="I215" s="194"/>
      <c r="J215" s="37"/>
      <c r="K215" s="37"/>
      <c r="L215" s="40"/>
      <c r="M215" s="195"/>
      <c r="N215" s="196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184</v>
      </c>
      <c r="AU215" s="18" t="s">
        <v>85</v>
      </c>
    </row>
    <row r="216" spans="1:65" s="2" customFormat="1" ht="11.25">
      <c r="A216" s="35"/>
      <c r="B216" s="36"/>
      <c r="C216" s="37"/>
      <c r="D216" s="197" t="s">
        <v>186</v>
      </c>
      <c r="E216" s="37"/>
      <c r="F216" s="198" t="s">
        <v>925</v>
      </c>
      <c r="G216" s="37"/>
      <c r="H216" s="37"/>
      <c r="I216" s="194"/>
      <c r="J216" s="37"/>
      <c r="K216" s="37"/>
      <c r="L216" s="40"/>
      <c r="M216" s="195"/>
      <c r="N216" s="196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186</v>
      </c>
      <c r="AU216" s="18" t="s">
        <v>85</v>
      </c>
    </row>
    <row r="217" spans="1:65" s="12" customFormat="1" ht="22.9" customHeight="1">
      <c r="B217" s="163"/>
      <c r="C217" s="164"/>
      <c r="D217" s="165" t="s">
        <v>74</v>
      </c>
      <c r="E217" s="177" t="s">
        <v>926</v>
      </c>
      <c r="F217" s="177" t="s">
        <v>927</v>
      </c>
      <c r="G217" s="164"/>
      <c r="H217" s="164"/>
      <c r="I217" s="167"/>
      <c r="J217" s="178">
        <f>BK217</f>
        <v>0</v>
      </c>
      <c r="K217" s="164"/>
      <c r="L217" s="169"/>
      <c r="M217" s="170"/>
      <c r="N217" s="171"/>
      <c r="O217" s="171"/>
      <c r="P217" s="172">
        <f>SUM(P218:P244)</f>
        <v>0</v>
      </c>
      <c r="Q217" s="171"/>
      <c r="R217" s="172">
        <f>SUM(R218:R244)</f>
        <v>4.6901820000000004E-2</v>
      </c>
      <c r="S217" s="171"/>
      <c r="T217" s="173">
        <f>SUM(T218:T244)</f>
        <v>2.3430000000000003E-2</v>
      </c>
      <c r="AR217" s="174" t="s">
        <v>85</v>
      </c>
      <c r="AT217" s="175" t="s">
        <v>74</v>
      </c>
      <c r="AU217" s="175" t="s">
        <v>83</v>
      </c>
      <c r="AY217" s="174" t="s">
        <v>174</v>
      </c>
      <c r="BK217" s="176">
        <f>SUM(BK218:BK244)</f>
        <v>0</v>
      </c>
    </row>
    <row r="218" spans="1:65" s="2" customFormat="1" ht="37.9" customHeight="1">
      <c r="A218" s="35"/>
      <c r="B218" s="36"/>
      <c r="C218" s="179" t="s">
        <v>416</v>
      </c>
      <c r="D218" s="179" t="s">
        <v>177</v>
      </c>
      <c r="E218" s="180" t="s">
        <v>928</v>
      </c>
      <c r="F218" s="181" t="s">
        <v>929</v>
      </c>
      <c r="G218" s="182" t="s">
        <v>493</v>
      </c>
      <c r="H218" s="183">
        <v>1</v>
      </c>
      <c r="I218" s="184"/>
      <c r="J218" s="185">
        <f>ROUND(I218*H218,2)</f>
        <v>0</v>
      </c>
      <c r="K218" s="181" t="s">
        <v>181</v>
      </c>
      <c r="L218" s="40"/>
      <c r="M218" s="186" t="s">
        <v>19</v>
      </c>
      <c r="N218" s="187" t="s">
        <v>46</v>
      </c>
      <c r="O218" s="65"/>
      <c r="P218" s="188">
        <f>O218*H218</f>
        <v>0</v>
      </c>
      <c r="Q218" s="188">
        <v>1.413E-2</v>
      </c>
      <c r="R218" s="188">
        <f>Q218*H218</f>
        <v>1.413E-2</v>
      </c>
      <c r="S218" s="188">
        <v>0</v>
      </c>
      <c r="T218" s="18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286</v>
      </c>
      <c r="AT218" s="190" t="s">
        <v>177</v>
      </c>
      <c r="AU218" s="190" t="s">
        <v>85</v>
      </c>
      <c r="AY218" s="18" t="s">
        <v>174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83</v>
      </c>
      <c r="BK218" s="191">
        <f>ROUND(I218*H218,2)</f>
        <v>0</v>
      </c>
      <c r="BL218" s="18" t="s">
        <v>286</v>
      </c>
      <c r="BM218" s="190" t="s">
        <v>930</v>
      </c>
    </row>
    <row r="219" spans="1:65" s="2" customFormat="1" ht="29.25">
      <c r="A219" s="35"/>
      <c r="B219" s="36"/>
      <c r="C219" s="37"/>
      <c r="D219" s="192" t="s">
        <v>184</v>
      </c>
      <c r="E219" s="37"/>
      <c r="F219" s="193" t="s">
        <v>931</v>
      </c>
      <c r="G219" s="37"/>
      <c r="H219" s="37"/>
      <c r="I219" s="194"/>
      <c r="J219" s="37"/>
      <c r="K219" s="37"/>
      <c r="L219" s="40"/>
      <c r="M219" s="195"/>
      <c r="N219" s="196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184</v>
      </c>
      <c r="AU219" s="18" t="s">
        <v>85</v>
      </c>
    </row>
    <row r="220" spans="1:65" s="2" customFormat="1" ht="11.25">
      <c r="A220" s="35"/>
      <c r="B220" s="36"/>
      <c r="C220" s="37"/>
      <c r="D220" s="197" t="s">
        <v>186</v>
      </c>
      <c r="E220" s="37"/>
      <c r="F220" s="198" t="s">
        <v>932</v>
      </c>
      <c r="G220" s="37"/>
      <c r="H220" s="37"/>
      <c r="I220" s="194"/>
      <c r="J220" s="37"/>
      <c r="K220" s="37"/>
      <c r="L220" s="40"/>
      <c r="M220" s="195"/>
      <c r="N220" s="196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186</v>
      </c>
      <c r="AU220" s="18" t="s">
        <v>85</v>
      </c>
    </row>
    <row r="221" spans="1:65" s="2" customFormat="1" ht="29.25">
      <c r="A221" s="35"/>
      <c r="B221" s="36"/>
      <c r="C221" s="37"/>
      <c r="D221" s="192" t="s">
        <v>197</v>
      </c>
      <c r="E221" s="37"/>
      <c r="F221" s="210" t="s">
        <v>933</v>
      </c>
      <c r="G221" s="37"/>
      <c r="H221" s="37"/>
      <c r="I221" s="194"/>
      <c r="J221" s="37"/>
      <c r="K221" s="37"/>
      <c r="L221" s="40"/>
      <c r="M221" s="195"/>
      <c r="N221" s="196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197</v>
      </c>
      <c r="AU221" s="18" t="s">
        <v>85</v>
      </c>
    </row>
    <row r="222" spans="1:65" s="2" customFormat="1" ht="16.5" customHeight="1">
      <c r="A222" s="35"/>
      <c r="B222" s="36"/>
      <c r="C222" s="179" t="s">
        <v>423</v>
      </c>
      <c r="D222" s="179" t="s">
        <v>177</v>
      </c>
      <c r="E222" s="180" t="s">
        <v>934</v>
      </c>
      <c r="F222" s="181" t="s">
        <v>935</v>
      </c>
      <c r="G222" s="182" t="s">
        <v>493</v>
      </c>
      <c r="H222" s="183">
        <v>1</v>
      </c>
      <c r="I222" s="184"/>
      <c r="J222" s="185">
        <f>ROUND(I222*H222,2)</f>
        <v>0</v>
      </c>
      <c r="K222" s="181" t="s">
        <v>310</v>
      </c>
      <c r="L222" s="40"/>
      <c r="M222" s="186" t="s">
        <v>19</v>
      </c>
      <c r="N222" s="187" t="s">
        <v>46</v>
      </c>
      <c r="O222" s="65"/>
      <c r="P222" s="188">
        <f>O222*H222</f>
        <v>0</v>
      </c>
      <c r="Q222" s="188">
        <v>0</v>
      </c>
      <c r="R222" s="188">
        <f>Q222*H222</f>
        <v>0</v>
      </c>
      <c r="S222" s="188">
        <v>1.9460000000000002E-2</v>
      </c>
      <c r="T222" s="189">
        <f>S222*H222</f>
        <v>1.9460000000000002E-2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0" t="s">
        <v>286</v>
      </c>
      <c r="AT222" s="190" t="s">
        <v>177</v>
      </c>
      <c r="AU222" s="190" t="s">
        <v>85</v>
      </c>
      <c r="AY222" s="18" t="s">
        <v>174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18" t="s">
        <v>83</v>
      </c>
      <c r="BK222" s="191">
        <f>ROUND(I222*H222,2)</f>
        <v>0</v>
      </c>
      <c r="BL222" s="18" t="s">
        <v>286</v>
      </c>
      <c r="BM222" s="190" t="s">
        <v>936</v>
      </c>
    </row>
    <row r="223" spans="1:65" s="2" customFormat="1" ht="11.25">
      <c r="A223" s="35"/>
      <c r="B223" s="36"/>
      <c r="C223" s="37"/>
      <c r="D223" s="192" t="s">
        <v>184</v>
      </c>
      <c r="E223" s="37"/>
      <c r="F223" s="193" t="s">
        <v>935</v>
      </c>
      <c r="G223" s="37"/>
      <c r="H223" s="37"/>
      <c r="I223" s="194"/>
      <c r="J223" s="37"/>
      <c r="K223" s="37"/>
      <c r="L223" s="40"/>
      <c r="M223" s="195"/>
      <c r="N223" s="196"/>
      <c r="O223" s="65"/>
      <c r="P223" s="65"/>
      <c r="Q223" s="65"/>
      <c r="R223" s="65"/>
      <c r="S223" s="65"/>
      <c r="T223" s="66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184</v>
      </c>
      <c r="AU223" s="18" t="s">
        <v>85</v>
      </c>
    </row>
    <row r="224" spans="1:65" s="2" customFormat="1" ht="11.25">
      <c r="A224" s="35"/>
      <c r="B224" s="36"/>
      <c r="C224" s="37"/>
      <c r="D224" s="197" t="s">
        <v>186</v>
      </c>
      <c r="E224" s="37"/>
      <c r="F224" s="198" t="s">
        <v>937</v>
      </c>
      <c r="G224" s="37"/>
      <c r="H224" s="37"/>
      <c r="I224" s="194"/>
      <c r="J224" s="37"/>
      <c r="K224" s="37"/>
      <c r="L224" s="40"/>
      <c r="M224" s="195"/>
      <c r="N224" s="196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186</v>
      </c>
      <c r="AU224" s="18" t="s">
        <v>85</v>
      </c>
    </row>
    <row r="225" spans="1:65" s="2" customFormat="1" ht="16.5" customHeight="1">
      <c r="A225" s="35"/>
      <c r="B225" s="36"/>
      <c r="C225" s="179" t="s">
        <v>429</v>
      </c>
      <c r="D225" s="179" t="s">
        <v>177</v>
      </c>
      <c r="E225" s="180" t="s">
        <v>938</v>
      </c>
      <c r="F225" s="181" t="s">
        <v>939</v>
      </c>
      <c r="G225" s="182" t="s">
        <v>493</v>
      </c>
      <c r="H225" s="183">
        <v>1</v>
      </c>
      <c r="I225" s="184"/>
      <c r="J225" s="185">
        <f>ROUND(I225*H225,2)</f>
        <v>0</v>
      </c>
      <c r="K225" s="181" t="s">
        <v>310</v>
      </c>
      <c r="L225" s="40"/>
      <c r="M225" s="186" t="s">
        <v>19</v>
      </c>
      <c r="N225" s="187" t="s">
        <v>46</v>
      </c>
      <c r="O225" s="65"/>
      <c r="P225" s="188">
        <f>O225*H225</f>
        <v>0</v>
      </c>
      <c r="Q225" s="188">
        <v>3.018268E-2</v>
      </c>
      <c r="R225" s="188">
        <f>Q225*H225</f>
        <v>3.018268E-2</v>
      </c>
      <c r="S225" s="188">
        <v>0</v>
      </c>
      <c r="T225" s="18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286</v>
      </c>
      <c r="AT225" s="190" t="s">
        <v>177</v>
      </c>
      <c r="AU225" s="190" t="s">
        <v>85</v>
      </c>
      <c r="AY225" s="18" t="s">
        <v>174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83</v>
      </c>
      <c r="BK225" s="191">
        <f>ROUND(I225*H225,2)</f>
        <v>0</v>
      </c>
      <c r="BL225" s="18" t="s">
        <v>286</v>
      </c>
      <c r="BM225" s="190" t="s">
        <v>940</v>
      </c>
    </row>
    <row r="226" spans="1:65" s="2" customFormat="1" ht="11.25">
      <c r="A226" s="35"/>
      <c r="B226" s="36"/>
      <c r="C226" s="37"/>
      <c r="D226" s="192" t="s">
        <v>184</v>
      </c>
      <c r="E226" s="37"/>
      <c r="F226" s="193" t="s">
        <v>939</v>
      </c>
      <c r="G226" s="37"/>
      <c r="H226" s="37"/>
      <c r="I226" s="194"/>
      <c r="J226" s="37"/>
      <c r="K226" s="37"/>
      <c r="L226" s="40"/>
      <c r="M226" s="195"/>
      <c r="N226" s="196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184</v>
      </c>
      <c r="AU226" s="18" t="s">
        <v>85</v>
      </c>
    </row>
    <row r="227" spans="1:65" s="2" customFormat="1" ht="11.25">
      <c r="A227" s="35"/>
      <c r="B227" s="36"/>
      <c r="C227" s="37"/>
      <c r="D227" s="197" t="s">
        <v>186</v>
      </c>
      <c r="E227" s="37"/>
      <c r="F227" s="198" t="s">
        <v>941</v>
      </c>
      <c r="G227" s="37"/>
      <c r="H227" s="37"/>
      <c r="I227" s="194"/>
      <c r="J227" s="37"/>
      <c r="K227" s="37"/>
      <c r="L227" s="40"/>
      <c r="M227" s="195"/>
      <c r="N227" s="196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186</v>
      </c>
      <c r="AU227" s="18" t="s">
        <v>85</v>
      </c>
    </row>
    <row r="228" spans="1:65" s="2" customFormat="1" ht="19.5">
      <c r="A228" s="35"/>
      <c r="B228" s="36"/>
      <c r="C228" s="37"/>
      <c r="D228" s="192" t="s">
        <v>197</v>
      </c>
      <c r="E228" s="37"/>
      <c r="F228" s="210" t="s">
        <v>942</v>
      </c>
      <c r="G228" s="37"/>
      <c r="H228" s="37"/>
      <c r="I228" s="194"/>
      <c r="J228" s="37"/>
      <c r="K228" s="37"/>
      <c r="L228" s="40"/>
      <c r="M228" s="195"/>
      <c r="N228" s="196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197</v>
      </c>
      <c r="AU228" s="18" t="s">
        <v>85</v>
      </c>
    </row>
    <row r="229" spans="1:65" s="2" customFormat="1" ht="16.5" customHeight="1">
      <c r="A229" s="35"/>
      <c r="B229" s="36"/>
      <c r="C229" s="179" t="s">
        <v>435</v>
      </c>
      <c r="D229" s="179" t="s">
        <v>177</v>
      </c>
      <c r="E229" s="180" t="s">
        <v>943</v>
      </c>
      <c r="F229" s="181" t="s">
        <v>944</v>
      </c>
      <c r="G229" s="182" t="s">
        <v>493</v>
      </c>
      <c r="H229" s="183">
        <v>2</v>
      </c>
      <c r="I229" s="184"/>
      <c r="J229" s="185">
        <f>ROUND(I229*H229,2)</f>
        <v>0</v>
      </c>
      <c r="K229" s="181" t="s">
        <v>310</v>
      </c>
      <c r="L229" s="40"/>
      <c r="M229" s="186" t="s">
        <v>19</v>
      </c>
      <c r="N229" s="187" t="s">
        <v>46</v>
      </c>
      <c r="O229" s="65"/>
      <c r="P229" s="188">
        <f>O229*H229</f>
        <v>0</v>
      </c>
      <c r="Q229" s="188">
        <v>0</v>
      </c>
      <c r="R229" s="188">
        <f>Q229*H229</f>
        <v>0</v>
      </c>
      <c r="S229" s="188">
        <v>1.56E-3</v>
      </c>
      <c r="T229" s="189">
        <f>S229*H229</f>
        <v>3.1199999999999999E-3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286</v>
      </c>
      <c r="AT229" s="190" t="s">
        <v>177</v>
      </c>
      <c r="AU229" s="190" t="s">
        <v>85</v>
      </c>
      <c r="AY229" s="18" t="s">
        <v>174</v>
      </c>
      <c r="BE229" s="191">
        <f>IF(N229="základní",J229,0)</f>
        <v>0</v>
      </c>
      <c r="BF229" s="191">
        <f>IF(N229="snížená",J229,0)</f>
        <v>0</v>
      </c>
      <c r="BG229" s="191">
        <f>IF(N229="zákl. přenesená",J229,0)</f>
        <v>0</v>
      </c>
      <c r="BH229" s="191">
        <f>IF(N229="sníž. přenesená",J229,0)</f>
        <v>0</v>
      </c>
      <c r="BI229" s="191">
        <f>IF(N229="nulová",J229,0)</f>
        <v>0</v>
      </c>
      <c r="BJ229" s="18" t="s">
        <v>83</v>
      </c>
      <c r="BK229" s="191">
        <f>ROUND(I229*H229,2)</f>
        <v>0</v>
      </c>
      <c r="BL229" s="18" t="s">
        <v>286</v>
      </c>
      <c r="BM229" s="190" t="s">
        <v>945</v>
      </c>
    </row>
    <row r="230" spans="1:65" s="2" customFormat="1" ht="11.25">
      <c r="A230" s="35"/>
      <c r="B230" s="36"/>
      <c r="C230" s="37"/>
      <c r="D230" s="192" t="s">
        <v>184</v>
      </c>
      <c r="E230" s="37"/>
      <c r="F230" s="193" t="s">
        <v>944</v>
      </c>
      <c r="G230" s="37"/>
      <c r="H230" s="37"/>
      <c r="I230" s="194"/>
      <c r="J230" s="37"/>
      <c r="K230" s="37"/>
      <c r="L230" s="40"/>
      <c r="M230" s="195"/>
      <c r="N230" s="196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184</v>
      </c>
      <c r="AU230" s="18" t="s">
        <v>85</v>
      </c>
    </row>
    <row r="231" spans="1:65" s="2" customFormat="1" ht="11.25">
      <c r="A231" s="35"/>
      <c r="B231" s="36"/>
      <c r="C231" s="37"/>
      <c r="D231" s="197" t="s">
        <v>186</v>
      </c>
      <c r="E231" s="37"/>
      <c r="F231" s="198" t="s">
        <v>946</v>
      </c>
      <c r="G231" s="37"/>
      <c r="H231" s="37"/>
      <c r="I231" s="194"/>
      <c r="J231" s="37"/>
      <c r="K231" s="37"/>
      <c r="L231" s="40"/>
      <c r="M231" s="195"/>
      <c r="N231" s="196"/>
      <c r="O231" s="65"/>
      <c r="P231" s="65"/>
      <c r="Q231" s="65"/>
      <c r="R231" s="65"/>
      <c r="S231" s="65"/>
      <c r="T231" s="6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186</v>
      </c>
      <c r="AU231" s="18" t="s">
        <v>85</v>
      </c>
    </row>
    <row r="232" spans="1:65" s="2" customFormat="1" ht="16.5" customHeight="1">
      <c r="A232" s="35"/>
      <c r="B232" s="36"/>
      <c r="C232" s="179" t="s">
        <v>440</v>
      </c>
      <c r="D232" s="179" t="s">
        <v>177</v>
      </c>
      <c r="E232" s="180" t="s">
        <v>947</v>
      </c>
      <c r="F232" s="181" t="s">
        <v>948</v>
      </c>
      <c r="G232" s="182" t="s">
        <v>493</v>
      </c>
      <c r="H232" s="183">
        <v>1</v>
      </c>
      <c r="I232" s="184"/>
      <c r="J232" s="185">
        <f>ROUND(I232*H232,2)</f>
        <v>0</v>
      </c>
      <c r="K232" s="181" t="s">
        <v>310</v>
      </c>
      <c r="L232" s="40"/>
      <c r="M232" s="186" t="s">
        <v>19</v>
      </c>
      <c r="N232" s="187" t="s">
        <v>46</v>
      </c>
      <c r="O232" s="65"/>
      <c r="P232" s="188">
        <f>O232*H232</f>
        <v>0</v>
      </c>
      <c r="Q232" s="188">
        <v>1.83914E-3</v>
      </c>
      <c r="R232" s="188">
        <f>Q232*H232</f>
        <v>1.83914E-3</v>
      </c>
      <c r="S232" s="188">
        <v>0</v>
      </c>
      <c r="T232" s="18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0" t="s">
        <v>286</v>
      </c>
      <c r="AT232" s="190" t="s">
        <v>177</v>
      </c>
      <c r="AU232" s="190" t="s">
        <v>85</v>
      </c>
      <c r="AY232" s="18" t="s">
        <v>174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18" t="s">
        <v>83</v>
      </c>
      <c r="BK232" s="191">
        <f>ROUND(I232*H232,2)</f>
        <v>0</v>
      </c>
      <c r="BL232" s="18" t="s">
        <v>286</v>
      </c>
      <c r="BM232" s="190" t="s">
        <v>949</v>
      </c>
    </row>
    <row r="233" spans="1:65" s="2" customFormat="1" ht="11.25">
      <c r="A233" s="35"/>
      <c r="B233" s="36"/>
      <c r="C233" s="37"/>
      <c r="D233" s="192" t="s">
        <v>184</v>
      </c>
      <c r="E233" s="37"/>
      <c r="F233" s="193" t="s">
        <v>948</v>
      </c>
      <c r="G233" s="37"/>
      <c r="H233" s="37"/>
      <c r="I233" s="194"/>
      <c r="J233" s="37"/>
      <c r="K233" s="37"/>
      <c r="L233" s="40"/>
      <c r="M233" s="195"/>
      <c r="N233" s="196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184</v>
      </c>
      <c r="AU233" s="18" t="s">
        <v>85</v>
      </c>
    </row>
    <row r="234" spans="1:65" s="2" customFormat="1" ht="11.25">
      <c r="A234" s="35"/>
      <c r="B234" s="36"/>
      <c r="C234" s="37"/>
      <c r="D234" s="197" t="s">
        <v>186</v>
      </c>
      <c r="E234" s="37"/>
      <c r="F234" s="198" t="s">
        <v>950</v>
      </c>
      <c r="G234" s="37"/>
      <c r="H234" s="37"/>
      <c r="I234" s="194"/>
      <c r="J234" s="37"/>
      <c r="K234" s="37"/>
      <c r="L234" s="40"/>
      <c r="M234" s="195"/>
      <c r="N234" s="196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186</v>
      </c>
      <c r="AU234" s="18" t="s">
        <v>85</v>
      </c>
    </row>
    <row r="235" spans="1:65" s="2" customFormat="1" ht="19.5">
      <c r="A235" s="35"/>
      <c r="B235" s="36"/>
      <c r="C235" s="37"/>
      <c r="D235" s="192" t="s">
        <v>197</v>
      </c>
      <c r="E235" s="37"/>
      <c r="F235" s="210" t="s">
        <v>951</v>
      </c>
      <c r="G235" s="37"/>
      <c r="H235" s="37"/>
      <c r="I235" s="194"/>
      <c r="J235" s="37"/>
      <c r="K235" s="37"/>
      <c r="L235" s="40"/>
      <c r="M235" s="195"/>
      <c r="N235" s="196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197</v>
      </c>
      <c r="AU235" s="18" t="s">
        <v>85</v>
      </c>
    </row>
    <row r="236" spans="1:65" s="2" customFormat="1" ht="16.5" customHeight="1">
      <c r="A236" s="35"/>
      <c r="B236" s="36"/>
      <c r="C236" s="179" t="s">
        <v>444</v>
      </c>
      <c r="D236" s="179" t="s">
        <v>177</v>
      </c>
      <c r="E236" s="180" t="s">
        <v>952</v>
      </c>
      <c r="F236" s="181" t="s">
        <v>953</v>
      </c>
      <c r="G236" s="182" t="s">
        <v>202</v>
      </c>
      <c r="H236" s="183">
        <v>1</v>
      </c>
      <c r="I236" s="184"/>
      <c r="J236" s="185">
        <f>ROUND(I236*H236,2)</f>
        <v>0</v>
      </c>
      <c r="K236" s="181" t="s">
        <v>310</v>
      </c>
      <c r="L236" s="40"/>
      <c r="M236" s="186" t="s">
        <v>19</v>
      </c>
      <c r="N236" s="187" t="s">
        <v>46</v>
      </c>
      <c r="O236" s="65"/>
      <c r="P236" s="188">
        <f>O236*H236</f>
        <v>0</v>
      </c>
      <c r="Q236" s="188">
        <v>0</v>
      </c>
      <c r="R236" s="188">
        <f>Q236*H236</f>
        <v>0</v>
      </c>
      <c r="S236" s="188">
        <v>8.4999999999999995E-4</v>
      </c>
      <c r="T236" s="189">
        <f>S236*H236</f>
        <v>8.4999999999999995E-4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0" t="s">
        <v>286</v>
      </c>
      <c r="AT236" s="190" t="s">
        <v>177</v>
      </c>
      <c r="AU236" s="190" t="s">
        <v>85</v>
      </c>
      <c r="AY236" s="18" t="s">
        <v>174</v>
      </c>
      <c r="BE236" s="191">
        <f>IF(N236="základní",J236,0)</f>
        <v>0</v>
      </c>
      <c r="BF236" s="191">
        <f>IF(N236="snížená",J236,0)</f>
        <v>0</v>
      </c>
      <c r="BG236" s="191">
        <f>IF(N236="zákl. přenesená",J236,0)</f>
        <v>0</v>
      </c>
      <c r="BH236" s="191">
        <f>IF(N236="sníž. přenesená",J236,0)</f>
        <v>0</v>
      </c>
      <c r="BI236" s="191">
        <f>IF(N236="nulová",J236,0)</f>
        <v>0</v>
      </c>
      <c r="BJ236" s="18" t="s">
        <v>83</v>
      </c>
      <c r="BK236" s="191">
        <f>ROUND(I236*H236,2)</f>
        <v>0</v>
      </c>
      <c r="BL236" s="18" t="s">
        <v>286</v>
      </c>
      <c r="BM236" s="190" t="s">
        <v>954</v>
      </c>
    </row>
    <row r="237" spans="1:65" s="2" customFormat="1" ht="11.25">
      <c r="A237" s="35"/>
      <c r="B237" s="36"/>
      <c r="C237" s="37"/>
      <c r="D237" s="192" t="s">
        <v>184</v>
      </c>
      <c r="E237" s="37"/>
      <c r="F237" s="193" t="s">
        <v>953</v>
      </c>
      <c r="G237" s="37"/>
      <c r="H237" s="37"/>
      <c r="I237" s="194"/>
      <c r="J237" s="37"/>
      <c r="K237" s="37"/>
      <c r="L237" s="40"/>
      <c r="M237" s="195"/>
      <c r="N237" s="196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184</v>
      </c>
      <c r="AU237" s="18" t="s">
        <v>85</v>
      </c>
    </row>
    <row r="238" spans="1:65" s="2" customFormat="1" ht="11.25">
      <c r="A238" s="35"/>
      <c r="B238" s="36"/>
      <c r="C238" s="37"/>
      <c r="D238" s="197" t="s">
        <v>186</v>
      </c>
      <c r="E238" s="37"/>
      <c r="F238" s="198" t="s">
        <v>955</v>
      </c>
      <c r="G238" s="37"/>
      <c r="H238" s="37"/>
      <c r="I238" s="194"/>
      <c r="J238" s="37"/>
      <c r="K238" s="37"/>
      <c r="L238" s="40"/>
      <c r="M238" s="195"/>
      <c r="N238" s="196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186</v>
      </c>
      <c r="AU238" s="18" t="s">
        <v>85</v>
      </c>
    </row>
    <row r="239" spans="1:65" s="2" customFormat="1" ht="21.75" customHeight="1">
      <c r="A239" s="35"/>
      <c r="B239" s="36"/>
      <c r="C239" s="179" t="s">
        <v>452</v>
      </c>
      <c r="D239" s="179" t="s">
        <v>177</v>
      </c>
      <c r="E239" s="180" t="s">
        <v>956</v>
      </c>
      <c r="F239" s="181" t="s">
        <v>957</v>
      </c>
      <c r="G239" s="182" t="s">
        <v>202</v>
      </c>
      <c r="H239" s="183">
        <v>1</v>
      </c>
      <c r="I239" s="184"/>
      <c r="J239" s="185">
        <f>ROUND(I239*H239,2)</f>
        <v>0</v>
      </c>
      <c r="K239" s="181" t="s">
        <v>310</v>
      </c>
      <c r="L239" s="40"/>
      <c r="M239" s="186" t="s">
        <v>19</v>
      </c>
      <c r="N239" s="187" t="s">
        <v>46</v>
      </c>
      <c r="O239" s="65"/>
      <c r="P239" s="188">
        <f>O239*H239</f>
        <v>0</v>
      </c>
      <c r="Q239" s="188">
        <v>7.5000000000000002E-4</v>
      </c>
      <c r="R239" s="188">
        <f>Q239*H239</f>
        <v>7.5000000000000002E-4</v>
      </c>
      <c r="S239" s="188">
        <v>0</v>
      </c>
      <c r="T239" s="18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0" t="s">
        <v>286</v>
      </c>
      <c r="AT239" s="190" t="s">
        <v>177</v>
      </c>
      <c r="AU239" s="190" t="s">
        <v>85</v>
      </c>
      <c r="AY239" s="18" t="s">
        <v>174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18" t="s">
        <v>83</v>
      </c>
      <c r="BK239" s="191">
        <f>ROUND(I239*H239,2)</f>
        <v>0</v>
      </c>
      <c r="BL239" s="18" t="s">
        <v>286</v>
      </c>
      <c r="BM239" s="190" t="s">
        <v>958</v>
      </c>
    </row>
    <row r="240" spans="1:65" s="2" customFormat="1" ht="11.25">
      <c r="A240" s="35"/>
      <c r="B240" s="36"/>
      <c r="C240" s="37"/>
      <c r="D240" s="192" t="s">
        <v>184</v>
      </c>
      <c r="E240" s="37"/>
      <c r="F240" s="193" t="s">
        <v>957</v>
      </c>
      <c r="G240" s="37"/>
      <c r="H240" s="37"/>
      <c r="I240" s="194"/>
      <c r="J240" s="37"/>
      <c r="K240" s="37"/>
      <c r="L240" s="40"/>
      <c r="M240" s="195"/>
      <c r="N240" s="196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184</v>
      </c>
      <c r="AU240" s="18" t="s">
        <v>85</v>
      </c>
    </row>
    <row r="241" spans="1:65" s="2" customFormat="1" ht="11.25">
      <c r="A241" s="35"/>
      <c r="B241" s="36"/>
      <c r="C241" s="37"/>
      <c r="D241" s="197" t="s">
        <v>186</v>
      </c>
      <c r="E241" s="37"/>
      <c r="F241" s="198" t="s">
        <v>959</v>
      </c>
      <c r="G241" s="37"/>
      <c r="H241" s="37"/>
      <c r="I241" s="194"/>
      <c r="J241" s="37"/>
      <c r="K241" s="37"/>
      <c r="L241" s="40"/>
      <c r="M241" s="195"/>
      <c r="N241" s="196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186</v>
      </c>
      <c r="AU241" s="18" t="s">
        <v>85</v>
      </c>
    </row>
    <row r="242" spans="1:65" s="2" customFormat="1" ht="24.2" customHeight="1">
      <c r="A242" s="35"/>
      <c r="B242" s="36"/>
      <c r="C242" s="179" t="s">
        <v>460</v>
      </c>
      <c r="D242" s="179" t="s">
        <v>177</v>
      </c>
      <c r="E242" s="180" t="s">
        <v>960</v>
      </c>
      <c r="F242" s="181" t="s">
        <v>961</v>
      </c>
      <c r="G242" s="182" t="s">
        <v>193</v>
      </c>
      <c r="H242" s="183">
        <v>4.7E-2</v>
      </c>
      <c r="I242" s="184"/>
      <c r="J242" s="185">
        <f>ROUND(I242*H242,2)</f>
        <v>0</v>
      </c>
      <c r="K242" s="181" t="s">
        <v>310</v>
      </c>
      <c r="L242" s="40"/>
      <c r="M242" s="186" t="s">
        <v>19</v>
      </c>
      <c r="N242" s="187" t="s">
        <v>46</v>
      </c>
      <c r="O242" s="65"/>
      <c r="P242" s="188">
        <f>O242*H242</f>
        <v>0</v>
      </c>
      <c r="Q242" s="188">
        <v>0</v>
      </c>
      <c r="R242" s="188">
        <f>Q242*H242</f>
        <v>0</v>
      </c>
      <c r="S242" s="188">
        <v>0</v>
      </c>
      <c r="T242" s="18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0" t="s">
        <v>286</v>
      </c>
      <c r="AT242" s="190" t="s">
        <v>177</v>
      </c>
      <c r="AU242" s="190" t="s">
        <v>85</v>
      </c>
      <c r="AY242" s="18" t="s">
        <v>174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18" t="s">
        <v>83</v>
      </c>
      <c r="BK242" s="191">
        <f>ROUND(I242*H242,2)</f>
        <v>0</v>
      </c>
      <c r="BL242" s="18" t="s">
        <v>286</v>
      </c>
      <c r="BM242" s="190" t="s">
        <v>962</v>
      </c>
    </row>
    <row r="243" spans="1:65" s="2" customFormat="1" ht="19.5">
      <c r="A243" s="35"/>
      <c r="B243" s="36"/>
      <c r="C243" s="37"/>
      <c r="D243" s="192" t="s">
        <v>184</v>
      </c>
      <c r="E243" s="37"/>
      <c r="F243" s="193" t="s">
        <v>961</v>
      </c>
      <c r="G243" s="37"/>
      <c r="H243" s="37"/>
      <c r="I243" s="194"/>
      <c r="J243" s="37"/>
      <c r="K243" s="37"/>
      <c r="L243" s="40"/>
      <c r="M243" s="195"/>
      <c r="N243" s="196"/>
      <c r="O243" s="65"/>
      <c r="P243" s="65"/>
      <c r="Q243" s="65"/>
      <c r="R243" s="65"/>
      <c r="S243" s="65"/>
      <c r="T243" s="66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8" t="s">
        <v>184</v>
      </c>
      <c r="AU243" s="18" t="s">
        <v>85</v>
      </c>
    </row>
    <row r="244" spans="1:65" s="2" customFormat="1" ht="11.25">
      <c r="A244" s="35"/>
      <c r="B244" s="36"/>
      <c r="C244" s="37"/>
      <c r="D244" s="197" t="s">
        <v>186</v>
      </c>
      <c r="E244" s="37"/>
      <c r="F244" s="198" t="s">
        <v>963</v>
      </c>
      <c r="G244" s="37"/>
      <c r="H244" s="37"/>
      <c r="I244" s="194"/>
      <c r="J244" s="37"/>
      <c r="K244" s="37"/>
      <c r="L244" s="40"/>
      <c r="M244" s="195"/>
      <c r="N244" s="196"/>
      <c r="O244" s="65"/>
      <c r="P244" s="65"/>
      <c r="Q244" s="65"/>
      <c r="R244" s="65"/>
      <c r="S244" s="65"/>
      <c r="T244" s="6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186</v>
      </c>
      <c r="AU244" s="18" t="s">
        <v>85</v>
      </c>
    </row>
    <row r="245" spans="1:65" s="12" customFormat="1" ht="22.9" customHeight="1">
      <c r="B245" s="163"/>
      <c r="C245" s="164"/>
      <c r="D245" s="165" t="s">
        <v>74</v>
      </c>
      <c r="E245" s="177" t="s">
        <v>964</v>
      </c>
      <c r="F245" s="177" t="s">
        <v>965</v>
      </c>
      <c r="G245" s="164"/>
      <c r="H245" s="164"/>
      <c r="I245" s="167"/>
      <c r="J245" s="178">
        <f>BK245</f>
        <v>0</v>
      </c>
      <c r="K245" s="164"/>
      <c r="L245" s="169"/>
      <c r="M245" s="170"/>
      <c r="N245" s="171"/>
      <c r="O245" s="171"/>
      <c r="P245" s="172">
        <f>SUM(P246:P251)</f>
        <v>0</v>
      </c>
      <c r="Q245" s="171"/>
      <c r="R245" s="172">
        <f>SUM(R246:R251)</f>
        <v>1.196E-3</v>
      </c>
      <c r="S245" s="171"/>
      <c r="T245" s="173">
        <f>SUM(T246:T251)</f>
        <v>0</v>
      </c>
      <c r="AR245" s="174" t="s">
        <v>85</v>
      </c>
      <c r="AT245" s="175" t="s">
        <v>74</v>
      </c>
      <c r="AU245" s="175" t="s">
        <v>83</v>
      </c>
      <c r="AY245" s="174" t="s">
        <v>174</v>
      </c>
      <c r="BK245" s="176">
        <f>SUM(BK246:BK251)</f>
        <v>0</v>
      </c>
    </row>
    <row r="246" spans="1:65" s="2" customFormat="1" ht="24.2" customHeight="1">
      <c r="A246" s="35"/>
      <c r="B246" s="36"/>
      <c r="C246" s="179" t="s">
        <v>466</v>
      </c>
      <c r="D246" s="179" t="s">
        <v>177</v>
      </c>
      <c r="E246" s="180" t="s">
        <v>966</v>
      </c>
      <c r="F246" s="181" t="s">
        <v>967</v>
      </c>
      <c r="G246" s="182" t="s">
        <v>202</v>
      </c>
      <c r="H246" s="183">
        <v>2</v>
      </c>
      <c r="I246" s="184"/>
      <c r="J246" s="185">
        <f>ROUND(I246*H246,2)</f>
        <v>0</v>
      </c>
      <c r="K246" s="181" t="s">
        <v>310</v>
      </c>
      <c r="L246" s="40"/>
      <c r="M246" s="186" t="s">
        <v>19</v>
      </c>
      <c r="N246" s="187" t="s">
        <v>46</v>
      </c>
      <c r="O246" s="65"/>
      <c r="P246" s="188">
        <f>O246*H246</f>
        <v>0</v>
      </c>
      <c r="Q246" s="188">
        <v>5.9800000000000001E-4</v>
      </c>
      <c r="R246" s="188">
        <f>Q246*H246</f>
        <v>1.196E-3</v>
      </c>
      <c r="S246" s="188">
        <v>0</v>
      </c>
      <c r="T246" s="18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0" t="s">
        <v>286</v>
      </c>
      <c r="AT246" s="190" t="s">
        <v>177</v>
      </c>
      <c r="AU246" s="190" t="s">
        <v>85</v>
      </c>
      <c r="AY246" s="18" t="s">
        <v>174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18" t="s">
        <v>83</v>
      </c>
      <c r="BK246" s="191">
        <f>ROUND(I246*H246,2)</f>
        <v>0</v>
      </c>
      <c r="BL246" s="18" t="s">
        <v>286</v>
      </c>
      <c r="BM246" s="190" t="s">
        <v>968</v>
      </c>
    </row>
    <row r="247" spans="1:65" s="2" customFormat="1" ht="11.25">
      <c r="A247" s="35"/>
      <c r="B247" s="36"/>
      <c r="C247" s="37"/>
      <c r="D247" s="192" t="s">
        <v>184</v>
      </c>
      <c r="E247" s="37"/>
      <c r="F247" s="193" t="s">
        <v>967</v>
      </c>
      <c r="G247" s="37"/>
      <c r="H247" s="37"/>
      <c r="I247" s="194"/>
      <c r="J247" s="37"/>
      <c r="K247" s="37"/>
      <c r="L247" s="40"/>
      <c r="M247" s="195"/>
      <c r="N247" s="196"/>
      <c r="O247" s="65"/>
      <c r="P247" s="65"/>
      <c r="Q247" s="65"/>
      <c r="R247" s="65"/>
      <c r="S247" s="65"/>
      <c r="T247" s="66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184</v>
      </c>
      <c r="AU247" s="18" t="s">
        <v>85</v>
      </c>
    </row>
    <row r="248" spans="1:65" s="2" customFormat="1" ht="11.25">
      <c r="A248" s="35"/>
      <c r="B248" s="36"/>
      <c r="C248" s="37"/>
      <c r="D248" s="197" t="s">
        <v>186</v>
      </c>
      <c r="E248" s="37"/>
      <c r="F248" s="198" t="s">
        <v>969</v>
      </c>
      <c r="G248" s="37"/>
      <c r="H248" s="37"/>
      <c r="I248" s="194"/>
      <c r="J248" s="37"/>
      <c r="K248" s="37"/>
      <c r="L248" s="40"/>
      <c r="M248" s="195"/>
      <c r="N248" s="196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186</v>
      </c>
      <c r="AU248" s="18" t="s">
        <v>85</v>
      </c>
    </row>
    <row r="249" spans="1:65" s="2" customFormat="1" ht="24.2" customHeight="1">
      <c r="A249" s="35"/>
      <c r="B249" s="36"/>
      <c r="C249" s="179" t="s">
        <v>471</v>
      </c>
      <c r="D249" s="179" t="s">
        <v>177</v>
      </c>
      <c r="E249" s="180" t="s">
        <v>970</v>
      </c>
      <c r="F249" s="181" t="s">
        <v>971</v>
      </c>
      <c r="G249" s="182" t="s">
        <v>193</v>
      </c>
      <c r="H249" s="183">
        <v>1E-3</v>
      </c>
      <c r="I249" s="184"/>
      <c r="J249" s="185">
        <f>ROUND(I249*H249,2)</f>
        <v>0</v>
      </c>
      <c r="K249" s="181" t="s">
        <v>310</v>
      </c>
      <c r="L249" s="40"/>
      <c r="M249" s="186" t="s">
        <v>19</v>
      </c>
      <c r="N249" s="187" t="s">
        <v>46</v>
      </c>
      <c r="O249" s="65"/>
      <c r="P249" s="188">
        <f>O249*H249</f>
        <v>0</v>
      </c>
      <c r="Q249" s="188">
        <v>0</v>
      </c>
      <c r="R249" s="188">
        <f>Q249*H249</f>
        <v>0</v>
      </c>
      <c r="S249" s="188">
        <v>0</v>
      </c>
      <c r="T249" s="18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0" t="s">
        <v>286</v>
      </c>
      <c r="AT249" s="190" t="s">
        <v>177</v>
      </c>
      <c r="AU249" s="190" t="s">
        <v>85</v>
      </c>
      <c r="AY249" s="18" t="s">
        <v>174</v>
      </c>
      <c r="BE249" s="191">
        <f>IF(N249="základní",J249,0)</f>
        <v>0</v>
      </c>
      <c r="BF249" s="191">
        <f>IF(N249="snížená",J249,0)</f>
        <v>0</v>
      </c>
      <c r="BG249" s="191">
        <f>IF(N249="zákl. přenesená",J249,0)</f>
        <v>0</v>
      </c>
      <c r="BH249" s="191">
        <f>IF(N249="sníž. přenesená",J249,0)</f>
        <v>0</v>
      </c>
      <c r="BI249" s="191">
        <f>IF(N249="nulová",J249,0)</f>
        <v>0</v>
      </c>
      <c r="BJ249" s="18" t="s">
        <v>83</v>
      </c>
      <c r="BK249" s="191">
        <f>ROUND(I249*H249,2)</f>
        <v>0</v>
      </c>
      <c r="BL249" s="18" t="s">
        <v>286</v>
      </c>
      <c r="BM249" s="190" t="s">
        <v>972</v>
      </c>
    </row>
    <row r="250" spans="1:65" s="2" customFormat="1" ht="19.5">
      <c r="A250" s="35"/>
      <c r="B250" s="36"/>
      <c r="C250" s="37"/>
      <c r="D250" s="192" t="s">
        <v>184</v>
      </c>
      <c r="E250" s="37"/>
      <c r="F250" s="193" t="s">
        <v>971</v>
      </c>
      <c r="G250" s="37"/>
      <c r="H250" s="37"/>
      <c r="I250" s="194"/>
      <c r="J250" s="37"/>
      <c r="K250" s="37"/>
      <c r="L250" s="40"/>
      <c r="M250" s="195"/>
      <c r="N250" s="196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184</v>
      </c>
      <c r="AU250" s="18" t="s">
        <v>85</v>
      </c>
    </row>
    <row r="251" spans="1:65" s="2" customFormat="1" ht="11.25">
      <c r="A251" s="35"/>
      <c r="B251" s="36"/>
      <c r="C251" s="37"/>
      <c r="D251" s="197" t="s">
        <v>186</v>
      </c>
      <c r="E251" s="37"/>
      <c r="F251" s="198" t="s">
        <v>973</v>
      </c>
      <c r="G251" s="37"/>
      <c r="H251" s="37"/>
      <c r="I251" s="194"/>
      <c r="J251" s="37"/>
      <c r="K251" s="37"/>
      <c r="L251" s="40"/>
      <c r="M251" s="195"/>
      <c r="N251" s="196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186</v>
      </c>
      <c r="AU251" s="18" t="s">
        <v>85</v>
      </c>
    </row>
    <row r="252" spans="1:65" s="12" customFormat="1" ht="22.9" customHeight="1">
      <c r="B252" s="163"/>
      <c r="C252" s="164"/>
      <c r="D252" s="165" t="s">
        <v>74</v>
      </c>
      <c r="E252" s="177" t="s">
        <v>974</v>
      </c>
      <c r="F252" s="177" t="s">
        <v>975</v>
      </c>
      <c r="G252" s="164"/>
      <c r="H252" s="164"/>
      <c r="I252" s="167"/>
      <c r="J252" s="178">
        <f>BK252</f>
        <v>0</v>
      </c>
      <c r="K252" s="164"/>
      <c r="L252" s="169"/>
      <c r="M252" s="170"/>
      <c r="N252" s="171"/>
      <c r="O252" s="171"/>
      <c r="P252" s="172">
        <f>SUM(P253:P266)</f>
        <v>0</v>
      </c>
      <c r="Q252" s="171"/>
      <c r="R252" s="172">
        <f>SUM(R253:R266)</f>
        <v>6.1306480000000003E-4</v>
      </c>
      <c r="S252" s="171"/>
      <c r="T252" s="173">
        <f>SUM(T253:T266)</f>
        <v>0</v>
      </c>
      <c r="AR252" s="174" t="s">
        <v>85</v>
      </c>
      <c r="AT252" s="175" t="s">
        <v>74</v>
      </c>
      <c r="AU252" s="175" t="s">
        <v>83</v>
      </c>
      <c r="AY252" s="174" t="s">
        <v>174</v>
      </c>
      <c r="BK252" s="176">
        <f>SUM(BK253:BK266)</f>
        <v>0</v>
      </c>
    </row>
    <row r="253" spans="1:65" s="2" customFormat="1" ht="16.5" customHeight="1">
      <c r="A253" s="35"/>
      <c r="B253" s="36"/>
      <c r="C253" s="179" t="s">
        <v>476</v>
      </c>
      <c r="D253" s="179" t="s">
        <v>177</v>
      </c>
      <c r="E253" s="180" t="s">
        <v>976</v>
      </c>
      <c r="F253" s="181" t="s">
        <v>977</v>
      </c>
      <c r="G253" s="182" t="s">
        <v>202</v>
      </c>
      <c r="H253" s="183">
        <v>1</v>
      </c>
      <c r="I253" s="184"/>
      <c r="J253" s="185">
        <f>ROUND(I253*H253,2)</f>
        <v>0</v>
      </c>
      <c r="K253" s="181" t="s">
        <v>310</v>
      </c>
      <c r="L253" s="40"/>
      <c r="M253" s="186" t="s">
        <v>19</v>
      </c>
      <c r="N253" s="187" t="s">
        <v>46</v>
      </c>
      <c r="O253" s="65"/>
      <c r="P253" s="188">
        <f>O253*H253</f>
        <v>0</v>
      </c>
      <c r="Q253" s="188">
        <v>9.7387799999999996E-5</v>
      </c>
      <c r="R253" s="188">
        <f>Q253*H253</f>
        <v>9.7387799999999996E-5</v>
      </c>
      <c r="S253" s="188">
        <v>0</v>
      </c>
      <c r="T253" s="18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0" t="s">
        <v>286</v>
      </c>
      <c r="AT253" s="190" t="s">
        <v>177</v>
      </c>
      <c r="AU253" s="190" t="s">
        <v>85</v>
      </c>
      <c r="AY253" s="18" t="s">
        <v>174</v>
      </c>
      <c r="BE253" s="191">
        <f>IF(N253="základní",J253,0)</f>
        <v>0</v>
      </c>
      <c r="BF253" s="191">
        <f>IF(N253="snížená",J253,0)</f>
        <v>0</v>
      </c>
      <c r="BG253" s="191">
        <f>IF(N253="zákl. přenesená",J253,0)</f>
        <v>0</v>
      </c>
      <c r="BH253" s="191">
        <f>IF(N253="sníž. přenesená",J253,0)</f>
        <v>0</v>
      </c>
      <c r="BI253" s="191">
        <f>IF(N253="nulová",J253,0)</f>
        <v>0</v>
      </c>
      <c r="BJ253" s="18" t="s">
        <v>83</v>
      </c>
      <c r="BK253" s="191">
        <f>ROUND(I253*H253,2)</f>
        <v>0</v>
      </c>
      <c r="BL253" s="18" t="s">
        <v>286</v>
      </c>
      <c r="BM253" s="190" t="s">
        <v>978</v>
      </c>
    </row>
    <row r="254" spans="1:65" s="2" customFormat="1" ht="11.25">
      <c r="A254" s="35"/>
      <c r="B254" s="36"/>
      <c r="C254" s="37"/>
      <c r="D254" s="192" t="s">
        <v>184</v>
      </c>
      <c r="E254" s="37"/>
      <c r="F254" s="193" t="s">
        <v>977</v>
      </c>
      <c r="G254" s="37"/>
      <c r="H254" s="37"/>
      <c r="I254" s="194"/>
      <c r="J254" s="37"/>
      <c r="K254" s="37"/>
      <c r="L254" s="40"/>
      <c r="M254" s="195"/>
      <c r="N254" s="196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184</v>
      </c>
      <c r="AU254" s="18" t="s">
        <v>85</v>
      </c>
    </row>
    <row r="255" spans="1:65" s="2" customFormat="1" ht="11.25">
      <c r="A255" s="35"/>
      <c r="B255" s="36"/>
      <c r="C255" s="37"/>
      <c r="D255" s="197" t="s">
        <v>186</v>
      </c>
      <c r="E255" s="37"/>
      <c r="F255" s="198" t="s">
        <v>979</v>
      </c>
      <c r="G255" s="37"/>
      <c r="H255" s="37"/>
      <c r="I255" s="194"/>
      <c r="J255" s="37"/>
      <c r="K255" s="37"/>
      <c r="L255" s="40"/>
      <c r="M255" s="195"/>
      <c r="N255" s="196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186</v>
      </c>
      <c r="AU255" s="18" t="s">
        <v>85</v>
      </c>
    </row>
    <row r="256" spans="1:65" s="2" customFormat="1" ht="16.5" customHeight="1">
      <c r="A256" s="35"/>
      <c r="B256" s="36"/>
      <c r="C256" s="211" t="s">
        <v>482</v>
      </c>
      <c r="D256" s="211" t="s">
        <v>235</v>
      </c>
      <c r="E256" s="212" t="s">
        <v>980</v>
      </c>
      <c r="F256" s="213" t="s">
        <v>981</v>
      </c>
      <c r="G256" s="214" t="s">
        <v>202</v>
      </c>
      <c r="H256" s="215">
        <v>1</v>
      </c>
      <c r="I256" s="216"/>
      <c r="J256" s="217">
        <f>ROUND(I256*H256,2)</f>
        <v>0</v>
      </c>
      <c r="K256" s="213" t="s">
        <v>310</v>
      </c>
      <c r="L256" s="218"/>
      <c r="M256" s="219" t="s">
        <v>19</v>
      </c>
      <c r="N256" s="220" t="s">
        <v>46</v>
      </c>
      <c r="O256" s="65"/>
      <c r="P256" s="188">
        <f>O256*H256</f>
        <v>0</v>
      </c>
      <c r="Q256" s="188">
        <v>2.0000000000000001E-4</v>
      </c>
      <c r="R256" s="188">
        <f>Q256*H256</f>
        <v>2.0000000000000001E-4</v>
      </c>
      <c r="S256" s="188">
        <v>0</v>
      </c>
      <c r="T256" s="18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0" t="s">
        <v>289</v>
      </c>
      <c r="AT256" s="190" t="s">
        <v>235</v>
      </c>
      <c r="AU256" s="190" t="s">
        <v>85</v>
      </c>
      <c r="AY256" s="18" t="s">
        <v>174</v>
      </c>
      <c r="BE256" s="191">
        <f>IF(N256="základní",J256,0)</f>
        <v>0</v>
      </c>
      <c r="BF256" s="191">
        <f>IF(N256="snížená",J256,0)</f>
        <v>0</v>
      </c>
      <c r="BG256" s="191">
        <f>IF(N256="zákl. přenesená",J256,0)</f>
        <v>0</v>
      </c>
      <c r="BH256" s="191">
        <f>IF(N256="sníž. přenesená",J256,0)</f>
        <v>0</v>
      </c>
      <c r="BI256" s="191">
        <f>IF(N256="nulová",J256,0)</f>
        <v>0</v>
      </c>
      <c r="BJ256" s="18" t="s">
        <v>83</v>
      </c>
      <c r="BK256" s="191">
        <f>ROUND(I256*H256,2)</f>
        <v>0</v>
      </c>
      <c r="BL256" s="18" t="s">
        <v>286</v>
      </c>
      <c r="BM256" s="190" t="s">
        <v>982</v>
      </c>
    </row>
    <row r="257" spans="1:65" s="2" customFormat="1" ht="11.25">
      <c r="A257" s="35"/>
      <c r="B257" s="36"/>
      <c r="C257" s="37"/>
      <c r="D257" s="192" t="s">
        <v>184</v>
      </c>
      <c r="E257" s="37"/>
      <c r="F257" s="193" t="s">
        <v>981</v>
      </c>
      <c r="G257" s="37"/>
      <c r="H257" s="37"/>
      <c r="I257" s="194"/>
      <c r="J257" s="37"/>
      <c r="K257" s="37"/>
      <c r="L257" s="40"/>
      <c r="M257" s="195"/>
      <c r="N257" s="196"/>
      <c r="O257" s="65"/>
      <c r="P257" s="65"/>
      <c r="Q257" s="65"/>
      <c r="R257" s="65"/>
      <c r="S257" s="65"/>
      <c r="T257" s="66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184</v>
      </c>
      <c r="AU257" s="18" t="s">
        <v>85</v>
      </c>
    </row>
    <row r="258" spans="1:65" s="2" customFormat="1" ht="16.5" customHeight="1">
      <c r="A258" s="35"/>
      <c r="B258" s="36"/>
      <c r="C258" s="179" t="s">
        <v>486</v>
      </c>
      <c r="D258" s="179" t="s">
        <v>177</v>
      </c>
      <c r="E258" s="180" t="s">
        <v>983</v>
      </c>
      <c r="F258" s="181" t="s">
        <v>984</v>
      </c>
      <c r="G258" s="182" t="s">
        <v>202</v>
      </c>
      <c r="H258" s="183">
        <v>1</v>
      </c>
      <c r="I258" s="184"/>
      <c r="J258" s="185">
        <f>ROUND(I258*H258,2)</f>
        <v>0</v>
      </c>
      <c r="K258" s="181" t="s">
        <v>310</v>
      </c>
      <c r="L258" s="40"/>
      <c r="M258" s="186" t="s">
        <v>19</v>
      </c>
      <c r="N258" s="187" t="s">
        <v>46</v>
      </c>
      <c r="O258" s="65"/>
      <c r="P258" s="188">
        <f>O258*H258</f>
        <v>0</v>
      </c>
      <c r="Q258" s="188">
        <v>7.8536999999999997E-5</v>
      </c>
      <c r="R258" s="188">
        <f>Q258*H258</f>
        <v>7.8536999999999997E-5</v>
      </c>
      <c r="S258" s="188">
        <v>0</v>
      </c>
      <c r="T258" s="18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0" t="s">
        <v>286</v>
      </c>
      <c r="AT258" s="190" t="s">
        <v>177</v>
      </c>
      <c r="AU258" s="190" t="s">
        <v>85</v>
      </c>
      <c r="AY258" s="18" t="s">
        <v>174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18" t="s">
        <v>83</v>
      </c>
      <c r="BK258" s="191">
        <f>ROUND(I258*H258,2)</f>
        <v>0</v>
      </c>
      <c r="BL258" s="18" t="s">
        <v>286</v>
      </c>
      <c r="BM258" s="190" t="s">
        <v>985</v>
      </c>
    </row>
    <row r="259" spans="1:65" s="2" customFormat="1" ht="11.25">
      <c r="A259" s="35"/>
      <c r="B259" s="36"/>
      <c r="C259" s="37"/>
      <c r="D259" s="192" t="s">
        <v>184</v>
      </c>
      <c r="E259" s="37"/>
      <c r="F259" s="193" t="s">
        <v>984</v>
      </c>
      <c r="G259" s="37"/>
      <c r="H259" s="37"/>
      <c r="I259" s="194"/>
      <c r="J259" s="37"/>
      <c r="K259" s="37"/>
      <c r="L259" s="40"/>
      <c r="M259" s="195"/>
      <c r="N259" s="196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184</v>
      </c>
      <c r="AU259" s="18" t="s">
        <v>85</v>
      </c>
    </row>
    <row r="260" spans="1:65" s="2" customFormat="1" ht="11.25">
      <c r="A260" s="35"/>
      <c r="B260" s="36"/>
      <c r="C260" s="37"/>
      <c r="D260" s="197" t="s">
        <v>186</v>
      </c>
      <c r="E260" s="37"/>
      <c r="F260" s="198" t="s">
        <v>986</v>
      </c>
      <c r="G260" s="37"/>
      <c r="H260" s="37"/>
      <c r="I260" s="194"/>
      <c r="J260" s="37"/>
      <c r="K260" s="37"/>
      <c r="L260" s="40"/>
      <c r="M260" s="195"/>
      <c r="N260" s="196"/>
      <c r="O260" s="65"/>
      <c r="P260" s="65"/>
      <c r="Q260" s="65"/>
      <c r="R260" s="65"/>
      <c r="S260" s="65"/>
      <c r="T260" s="66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186</v>
      </c>
      <c r="AU260" s="18" t="s">
        <v>85</v>
      </c>
    </row>
    <row r="261" spans="1:65" s="2" customFormat="1" ht="16.5" customHeight="1">
      <c r="A261" s="35"/>
      <c r="B261" s="36"/>
      <c r="C261" s="179" t="s">
        <v>491</v>
      </c>
      <c r="D261" s="179" t="s">
        <v>177</v>
      </c>
      <c r="E261" s="180" t="s">
        <v>987</v>
      </c>
      <c r="F261" s="181" t="s">
        <v>988</v>
      </c>
      <c r="G261" s="182" t="s">
        <v>202</v>
      </c>
      <c r="H261" s="183">
        <v>1</v>
      </c>
      <c r="I261" s="184"/>
      <c r="J261" s="185">
        <f>ROUND(I261*H261,2)</f>
        <v>0</v>
      </c>
      <c r="K261" s="181" t="s">
        <v>310</v>
      </c>
      <c r="L261" s="40"/>
      <c r="M261" s="186" t="s">
        <v>19</v>
      </c>
      <c r="N261" s="187" t="s">
        <v>46</v>
      </c>
      <c r="O261" s="65"/>
      <c r="P261" s="188">
        <f>O261*H261</f>
        <v>0</v>
      </c>
      <c r="Q261" s="188">
        <v>2.3714E-4</v>
      </c>
      <c r="R261" s="188">
        <f>Q261*H261</f>
        <v>2.3714E-4</v>
      </c>
      <c r="S261" s="188">
        <v>0</v>
      </c>
      <c r="T261" s="18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0" t="s">
        <v>286</v>
      </c>
      <c r="AT261" s="190" t="s">
        <v>177</v>
      </c>
      <c r="AU261" s="190" t="s">
        <v>85</v>
      </c>
      <c r="AY261" s="18" t="s">
        <v>174</v>
      </c>
      <c r="BE261" s="191">
        <f>IF(N261="základní",J261,0)</f>
        <v>0</v>
      </c>
      <c r="BF261" s="191">
        <f>IF(N261="snížená",J261,0)</f>
        <v>0</v>
      </c>
      <c r="BG261" s="191">
        <f>IF(N261="zákl. přenesená",J261,0)</f>
        <v>0</v>
      </c>
      <c r="BH261" s="191">
        <f>IF(N261="sníž. přenesená",J261,0)</f>
        <v>0</v>
      </c>
      <c r="BI261" s="191">
        <f>IF(N261="nulová",J261,0)</f>
        <v>0</v>
      </c>
      <c r="BJ261" s="18" t="s">
        <v>83</v>
      </c>
      <c r="BK261" s="191">
        <f>ROUND(I261*H261,2)</f>
        <v>0</v>
      </c>
      <c r="BL261" s="18" t="s">
        <v>286</v>
      </c>
      <c r="BM261" s="190" t="s">
        <v>989</v>
      </c>
    </row>
    <row r="262" spans="1:65" s="2" customFormat="1" ht="11.25">
      <c r="A262" s="35"/>
      <c r="B262" s="36"/>
      <c r="C262" s="37"/>
      <c r="D262" s="192" t="s">
        <v>184</v>
      </c>
      <c r="E262" s="37"/>
      <c r="F262" s="193" t="s">
        <v>988</v>
      </c>
      <c r="G262" s="37"/>
      <c r="H262" s="37"/>
      <c r="I262" s="194"/>
      <c r="J262" s="37"/>
      <c r="K262" s="37"/>
      <c r="L262" s="40"/>
      <c r="M262" s="195"/>
      <c r="N262" s="196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184</v>
      </c>
      <c r="AU262" s="18" t="s">
        <v>85</v>
      </c>
    </row>
    <row r="263" spans="1:65" s="2" customFormat="1" ht="11.25">
      <c r="A263" s="35"/>
      <c r="B263" s="36"/>
      <c r="C263" s="37"/>
      <c r="D263" s="197" t="s">
        <v>186</v>
      </c>
      <c r="E263" s="37"/>
      <c r="F263" s="198" t="s">
        <v>990</v>
      </c>
      <c r="G263" s="37"/>
      <c r="H263" s="37"/>
      <c r="I263" s="194"/>
      <c r="J263" s="37"/>
      <c r="K263" s="37"/>
      <c r="L263" s="40"/>
      <c r="M263" s="195"/>
      <c r="N263" s="196"/>
      <c r="O263" s="65"/>
      <c r="P263" s="65"/>
      <c r="Q263" s="65"/>
      <c r="R263" s="65"/>
      <c r="S263" s="65"/>
      <c r="T263" s="66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186</v>
      </c>
      <c r="AU263" s="18" t="s">
        <v>85</v>
      </c>
    </row>
    <row r="264" spans="1:65" s="2" customFormat="1" ht="24.2" customHeight="1">
      <c r="A264" s="35"/>
      <c r="B264" s="36"/>
      <c r="C264" s="179" t="s">
        <v>497</v>
      </c>
      <c r="D264" s="179" t="s">
        <v>177</v>
      </c>
      <c r="E264" s="180" t="s">
        <v>991</v>
      </c>
      <c r="F264" s="181" t="s">
        <v>992</v>
      </c>
      <c r="G264" s="182" t="s">
        <v>193</v>
      </c>
      <c r="H264" s="183">
        <v>1E-3</v>
      </c>
      <c r="I264" s="184"/>
      <c r="J264" s="185">
        <f>ROUND(I264*H264,2)</f>
        <v>0</v>
      </c>
      <c r="K264" s="181" t="s">
        <v>310</v>
      </c>
      <c r="L264" s="40"/>
      <c r="M264" s="186" t="s">
        <v>19</v>
      </c>
      <c r="N264" s="187" t="s">
        <v>46</v>
      </c>
      <c r="O264" s="65"/>
      <c r="P264" s="188">
        <f>O264*H264</f>
        <v>0</v>
      </c>
      <c r="Q264" s="188">
        <v>0</v>
      </c>
      <c r="R264" s="188">
        <f>Q264*H264</f>
        <v>0</v>
      </c>
      <c r="S264" s="188">
        <v>0</v>
      </c>
      <c r="T264" s="18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0" t="s">
        <v>286</v>
      </c>
      <c r="AT264" s="190" t="s">
        <v>177</v>
      </c>
      <c r="AU264" s="190" t="s">
        <v>85</v>
      </c>
      <c r="AY264" s="18" t="s">
        <v>174</v>
      </c>
      <c r="BE264" s="191">
        <f>IF(N264="základní",J264,0)</f>
        <v>0</v>
      </c>
      <c r="BF264" s="191">
        <f>IF(N264="snížená",J264,0)</f>
        <v>0</v>
      </c>
      <c r="BG264" s="191">
        <f>IF(N264="zákl. přenesená",J264,0)</f>
        <v>0</v>
      </c>
      <c r="BH264" s="191">
        <f>IF(N264="sníž. přenesená",J264,0)</f>
        <v>0</v>
      </c>
      <c r="BI264" s="191">
        <f>IF(N264="nulová",J264,0)</f>
        <v>0</v>
      </c>
      <c r="BJ264" s="18" t="s">
        <v>83</v>
      </c>
      <c r="BK264" s="191">
        <f>ROUND(I264*H264,2)</f>
        <v>0</v>
      </c>
      <c r="BL264" s="18" t="s">
        <v>286</v>
      </c>
      <c r="BM264" s="190" t="s">
        <v>993</v>
      </c>
    </row>
    <row r="265" spans="1:65" s="2" customFormat="1" ht="19.5">
      <c r="A265" s="35"/>
      <c r="B265" s="36"/>
      <c r="C265" s="37"/>
      <c r="D265" s="192" t="s">
        <v>184</v>
      </c>
      <c r="E265" s="37"/>
      <c r="F265" s="193" t="s">
        <v>992</v>
      </c>
      <c r="G265" s="37"/>
      <c r="H265" s="37"/>
      <c r="I265" s="194"/>
      <c r="J265" s="37"/>
      <c r="K265" s="37"/>
      <c r="L265" s="40"/>
      <c r="M265" s="195"/>
      <c r="N265" s="196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184</v>
      </c>
      <c r="AU265" s="18" t="s">
        <v>85</v>
      </c>
    </row>
    <row r="266" spans="1:65" s="2" customFormat="1" ht="11.25">
      <c r="A266" s="35"/>
      <c r="B266" s="36"/>
      <c r="C266" s="37"/>
      <c r="D266" s="197" t="s">
        <v>186</v>
      </c>
      <c r="E266" s="37"/>
      <c r="F266" s="198" t="s">
        <v>994</v>
      </c>
      <c r="G266" s="37"/>
      <c r="H266" s="37"/>
      <c r="I266" s="194"/>
      <c r="J266" s="37"/>
      <c r="K266" s="37"/>
      <c r="L266" s="40"/>
      <c r="M266" s="195"/>
      <c r="N266" s="196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186</v>
      </c>
      <c r="AU266" s="18" t="s">
        <v>85</v>
      </c>
    </row>
    <row r="267" spans="1:65" s="12" customFormat="1" ht="22.9" customHeight="1">
      <c r="B267" s="163"/>
      <c r="C267" s="164"/>
      <c r="D267" s="165" t="s">
        <v>74</v>
      </c>
      <c r="E267" s="177" t="s">
        <v>995</v>
      </c>
      <c r="F267" s="177" t="s">
        <v>996</v>
      </c>
      <c r="G267" s="164"/>
      <c r="H267" s="164"/>
      <c r="I267" s="167"/>
      <c r="J267" s="178">
        <f>BK267</f>
        <v>0</v>
      </c>
      <c r="K267" s="164"/>
      <c r="L267" s="169"/>
      <c r="M267" s="170"/>
      <c r="N267" s="171"/>
      <c r="O267" s="171"/>
      <c r="P267" s="172">
        <f>SUM(P268:P283)</f>
        <v>0</v>
      </c>
      <c r="Q267" s="171"/>
      <c r="R267" s="172">
        <f>SUM(R268:R283)</f>
        <v>3.6999999999999998E-2</v>
      </c>
      <c r="S267" s="171"/>
      <c r="T267" s="173">
        <f>SUM(T268:T283)</f>
        <v>2.4930000000000001E-2</v>
      </c>
      <c r="AR267" s="174" t="s">
        <v>85</v>
      </c>
      <c r="AT267" s="175" t="s">
        <v>74</v>
      </c>
      <c r="AU267" s="175" t="s">
        <v>83</v>
      </c>
      <c r="AY267" s="174" t="s">
        <v>174</v>
      </c>
      <c r="BK267" s="176">
        <f>SUM(BK268:BK283)</f>
        <v>0</v>
      </c>
    </row>
    <row r="268" spans="1:65" s="2" customFormat="1" ht="24.2" customHeight="1">
      <c r="A268" s="35"/>
      <c r="B268" s="36"/>
      <c r="C268" s="179" t="s">
        <v>502</v>
      </c>
      <c r="D268" s="179" t="s">
        <v>177</v>
      </c>
      <c r="E268" s="180" t="s">
        <v>997</v>
      </c>
      <c r="F268" s="181" t="s">
        <v>998</v>
      </c>
      <c r="G268" s="182" t="s">
        <v>202</v>
      </c>
      <c r="H268" s="183">
        <v>1</v>
      </c>
      <c r="I268" s="184"/>
      <c r="J268" s="185">
        <f>ROUND(I268*H268,2)</f>
        <v>0</v>
      </c>
      <c r="K268" s="181" t="s">
        <v>310</v>
      </c>
      <c r="L268" s="40"/>
      <c r="M268" s="186" t="s">
        <v>19</v>
      </c>
      <c r="N268" s="187" t="s">
        <v>46</v>
      </c>
      <c r="O268" s="65"/>
      <c r="P268" s="188">
        <f>O268*H268</f>
        <v>0</v>
      </c>
      <c r="Q268" s="188">
        <v>0</v>
      </c>
      <c r="R268" s="188">
        <f>Q268*H268</f>
        <v>0</v>
      </c>
      <c r="S268" s="188">
        <v>0</v>
      </c>
      <c r="T268" s="18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0" t="s">
        <v>286</v>
      </c>
      <c r="AT268" s="190" t="s">
        <v>177</v>
      </c>
      <c r="AU268" s="190" t="s">
        <v>85</v>
      </c>
      <c r="AY268" s="18" t="s">
        <v>174</v>
      </c>
      <c r="BE268" s="191">
        <f>IF(N268="základní",J268,0)</f>
        <v>0</v>
      </c>
      <c r="BF268" s="191">
        <f>IF(N268="snížená",J268,0)</f>
        <v>0</v>
      </c>
      <c r="BG268" s="191">
        <f>IF(N268="zákl. přenesená",J268,0)</f>
        <v>0</v>
      </c>
      <c r="BH268" s="191">
        <f>IF(N268="sníž. přenesená",J268,0)</f>
        <v>0</v>
      </c>
      <c r="BI268" s="191">
        <f>IF(N268="nulová",J268,0)</f>
        <v>0</v>
      </c>
      <c r="BJ268" s="18" t="s">
        <v>83</v>
      </c>
      <c r="BK268" s="191">
        <f>ROUND(I268*H268,2)</f>
        <v>0</v>
      </c>
      <c r="BL268" s="18" t="s">
        <v>286</v>
      </c>
      <c r="BM268" s="190" t="s">
        <v>999</v>
      </c>
    </row>
    <row r="269" spans="1:65" s="2" customFormat="1" ht="11.25">
      <c r="A269" s="35"/>
      <c r="B269" s="36"/>
      <c r="C269" s="37"/>
      <c r="D269" s="192" t="s">
        <v>184</v>
      </c>
      <c r="E269" s="37"/>
      <c r="F269" s="193" t="s">
        <v>998</v>
      </c>
      <c r="G269" s="37"/>
      <c r="H269" s="37"/>
      <c r="I269" s="194"/>
      <c r="J269" s="37"/>
      <c r="K269" s="37"/>
      <c r="L269" s="40"/>
      <c r="M269" s="195"/>
      <c r="N269" s="196"/>
      <c r="O269" s="65"/>
      <c r="P269" s="65"/>
      <c r="Q269" s="65"/>
      <c r="R269" s="65"/>
      <c r="S269" s="65"/>
      <c r="T269" s="66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8" t="s">
        <v>184</v>
      </c>
      <c r="AU269" s="18" t="s">
        <v>85</v>
      </c>
    </row>
    <row r="270" spans="1:65" s="2" customFormat="1" ht="11.25">
      <c r="A270" s="35"/>
      <c r="B270" s="36"/>
      <c r="C270" s="37"/>
      <c r="D270" s="197" t="s">
        <v>186</v>
      </c>
      <c r="E270" s="37"/>
      <c r="F270" s="198" t="s">
        <v>1000</v>
      </c>
      <c r="G270" s="37"/>
      <c r="H270" s="37"/>
      <c r="I270" s="194"/>
      <c r="J270" s="37"/>
      <c r="K270" s="37"/>
      <c r="L270" s="40"/>
      <c r="M270" s="195"/>
      <c r="N270" s="196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186</v>
      </c>
      <c r="AU270" s="18" t="s">
        <v>85</v>
      </c>
    </row>
    <row r="271" spans="1:65" s="2" customFormat="1" ht="16.5" customHeight="1">
      <c r="A271" s="35"/>
      <c r="B271" s="36"/>
      <c r="C271" s="179" t="s">
        <v>508</v>
      </c>
      <c r="D271" s="179" t="s">
        <v>177</v>
      </c>
      <c r="E271" s="180" t="s">
        <v>1001</v>
      </c>
      <c r="F271" s="181" t="s">
        <v>1002</v>
      </c>
      <c r="G271" s="182" t="s">
        <v>202</v>
      </c>
      <c r="H271" s="183">
        <v>1</v>
      </c>
      <c r="I271" s="184"/>
      <c r="J271" s="185">
        <f>ROUND(I271*H271,2)</f>
        <v>0</v>
      </c>
      <c r="K271" s="181" t="s">
        <v>310</v>
      </c>
      <c r="L271" s="40"/>
      <c r="M271" s="186" t="s">
        <v>19</v>
      </c>
      <c r="N271" s="187" t="s">
        <v>46</v>
      </c>
      <c r="O271" s="65"/>
      <c r="P271" s="188">
        <f>O271*H271</f>
        <v>0</v>
      </c>
      <c r="Q271" s="188">
        <v>8.0000000000000007E-5</v>
      </c>
      <c r="R271" s="188">
        <f>Q271*H271</f>
        <v>8.0000000000000007E-5</v>
      </c>
      <c r="S271" s="188">
        <v>2.4930000000000001E-2</v>
      </c>
      <c r="T271" s="189">
        <f>S271*H271</f>
        <v>2.4930000000000001E-2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0" t="s">
        <v>286</v>
      </c>
      <c r="AT271" s="190" t="s">
        <v>177</v>
      </c>
      <c r="AU271" s="190" t="s">
        <v>85</v>
      </c>
      <c r="AY271" s="18" t="s">
        <v>174</v>
      </c>
      <c r="BE271" s="191">
        <f>IF(N271="základní",J271,0)</f>
        <v>0</v>
      </c>
      <c r="BF271" s="191">
        <f>IF(N271="snížená",J271,0)</f>
        <v>0</v>
      </c>
      <c r="BG271" s="191">
        <f>IF(N271="zákl. přenesená",J271,0)</f>
        <v>0</v>
      </c>
      <c r="BH271" s="191">
        <f>IF(N271="sníž. přenesená",J271,0)</f>
        <v>0</v>
      </c>
      <c r="BI271" s="191">
        <f>IF(N271="nulová",J271,0)</f>
        <v>0</v>
      </c>
      <c r="BJ271" s="18" t="s">
        <v>83</v>
      </c>
      <c r="BK271" s="191">
        <f>ROUND(I271*H271,2)</f>
        <v>0</v>
      </c>
      <c r="BL271" s="18" t="s">
        <v>286</v>
      </c>
      <c r="BM271" s="190" t="s">
        <v>1003</v>
      </c>
    </row>
    <row r="272" spans="1:65" s="2" customFormat="1" ht="11.25">
      <c r="A272" s="35"/>
      <c r="B272" s="36"/>
      <c r="C272" s="37"/>
      <c r="D272" s="192" t="s">
        <v>184</v>
      </c>
      <c r="E272" s="37"/>
      <c r="F272" s="193" t="s">
        <v>1002</v>
      </c>
      <c r="G272" s="37"/>
      <c r="H272" s="37"/>
      <c r="I272" s="194"/>
      <c r="J272" s="37"/>
      <c r="K272" s="37"/>
      <c r="L272" s="40"/>
      <c r="M272" s="195"/>
      <c r="N272" s="196"/>
      <c r="O272" s="65"/>
      <c r="P272" s="65"/>
      <c r="Q272" s="65"/>
      <c r="R272" s="65"/>
      <c r="S272" s="65"/>
      <c r="T272" s="66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184</v>
      </c>
      <c r="AU272" s="18" t="s">
        <v>85</v>
      </c>
    </row>
    <row r="273" spans="1:65" s="2" customFormat="1" ht="11.25">
      <c r="A273" s="35"/>
      <c r="B273" s="36"/>
      <c r="C273" s="37"/>
      <c r="D273" s="197" t="s">
        <v>186</v>
      </c>
      <c r="E273" s="37"/>
      <c r="F273" s="198" t="s">
        <v>1004</v>
      </c>
      <c r="G273" s="37"/>
      <c r="H273" s="37"/>
      <c r="I273" s="194"/>
      <c r="J273" s="37"/>
      <c r="K273" s="37"/>
      <c r="L273" s="40"/>
      <c r="M273" s="195"/>
      <c r="N273" s="196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186</v>
      </c>
      <c r="AU273" s="18" t="s">
        <v>85</v>
      </c>
    </row>
    <row r="274" spans="1:65" s="2" customFormat="1" ht="24.2" customHeight="1">
      <c r="A274" s="35"/>
      <c r="B274" s="36"/>
      <c r="C274" s="179" t="s">
        <v>516</v>
      </c>
      <c r="D274" s="179" t="s">
        <v>177</v>
      </c>
      <c r="E274" s="180" t="s">
        <v>1005</v>
      </c>
      <c r="F274" s="181" t="s">
        <v>1006</v>
      </c>
      <c r="G274" s="182" t="s">
        <v>202</v>
      </c>
      <c r="H274" s="183">
        <v>1</v>
      </c>
      <c r="I274" s="184"/>
      <c r="J274" s="185">
        <f>ROUND(I274*H274,2)</f>
        <v>0</v>
      </c>
      <c r="K274" s="181" t="s">
        <v>310</v>
      </c>
      <c r="L274" s="40"/>
      <c r="M274" s="186" t="s">
        <v>19</v>
      </c>
      <c r="N274" s="187" t="s">
        <v>46</v>
      </c>
      <c r="O274" s="65"/>
      <c r="P274" s="188">
        <f>O274*H274</f>
        <v>0</v>
      </c>
      <c r="Q274" s="188">
        <v>3.6920000000000001E-2</v>
      </c>
      <c r="R274" s="188">
        <f>Q274*H274</f>
        <v>3.6920000000000001E-2</v>
      </c>
      <c r="S274" s="188">
        <v>0</v>
      </c>
      <c r="T274" s="18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0" t="s">
        <v>286</v>
      </c>
      <c r="AT274" s="190" t="s">
        <v>177</v>
      </c>
      <c r="AU274" s="190" t="s">
        <v>85</v>
      </c>
      <c r="AY274" s="18" t="s">
        <v>174</v>
      </c>
      <c r="BE274" s="191">
        <f>IF(N274="základní",J274,0)</f>
        <v>0</v>
      </c>
      <c r="BF274" s="191">
        <f>IF(N274="snížená",J274,0)</f>
        <v>0</v>
      </c>
      <c r="BG274" s="191">
        <f>IF(N274="zákl. přenesená",J274,0)</f>
        <v>0</v>
      </c>
      <c r="BH274" s="191">
        <f>IF(N274="sníž. přenesená",J274,0)</f>
        <v>0</v>
      </c>
      <c r="BI274" s="191">
        <f>IF(N274="nulová",J274,0)</f>
        <v>0</v>
      </c>
      <c r="BJ274" s="18" t="s">
        <v>83</v>
      </c>
      <c r="BK274" s="191">
        <f>ROUND(I274*H274,2)</f>
        <v>0</v>
      </c>
      <c r="BL274" s="18" t="s">
        <v>286</v>
      </c>
      <c r="BM274" s="190" t="s">
        <v>1007</v>
      </c>
    </row>
    <row r="275" spans="1:65" s="2" customFormat="1" ht="19.5">
      <c r="A275" s="35"/>
      <c r="B275" s="36"/>
      <c r="C275" s="37"/>
      <c r="D275" s="192" t="s">
        <v>184</v>
      </c>
      <c r="E275" s="37"/>
      <c r="F275" s="193" t="s">
        <v>1006</v>
      </c>
      <c r="G275" s="37"/>
      <c r="H275" s="37"/>
      <c r="I275" s="194"/>
      <c r="J275" s="37"/>
      <c r="K275" s="37"/>
      <c r="L275" s="40"/>
      <c r="M275" s="195"/>
      <c r="N275" s="196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184</v>
      </c>
      <c r="AU275" s="18" t="s">
        <v>85</v>
      </c>
    </row>
    <row r="276" spans="1:65" s="2" customFormat="1" ht="11.25">
      <c r="A276" s="35"/>
      <c r="B276" s="36"/>
      <c r="C276" s="37"/>
      <c r="D276" s="197" t="s">
        <v>186</v>
      </c>
      <c r="E276" s="37"/>
      <c r="F276" s="198" t="s">
        <v>1008</v>
      </c>
      <c r="G276" s="37"/>
      <c r="H276" s="37"/>
      <c r="I276" s="194"/>
      <c r="J276" s="37"/>
      <c r="K276" s="37"/>
      <c r="L276" s="40"/>
      <c r="M276" s="195"/>
      <c r="N276" s="196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186</v>
      </c>
      <c r="AU276" s="18" t="s">
        <v>85</v>
      </c>
    </row>
    <row r="277" spans="1:65" s="2" customFormat="1" ht="19.5">
      <c r="A277" s="35"/>
      <c r="B277" s="36"/>
      <c r="C277" s="37"/>
      <c r="D277" s="192" t="s">
        <v>197</v>
      </c>
      <c r="E277" s="37"/>
      <c r="F277" s="210" t="s">
        <v>1009</v>
      </c>
      <c r="G277" s="37"/>
      <c r="H277" s="37"/>
      <c r="I277" s="194"/>
      <c r="J277" s="37"/>
      <c r="K277" s="37"/>
      <c r="L277" s="40"/>
      <c r="M277" s="195"/>
      <c r="N277" s="196"/>
      <c r="O277" s="65"/>
      <c r="P277" s="65"/>
      <c r="Q277" s="65"/>
      <c r="R277" s="65"/>
      <c r="S277" s="65"/>
      <c r="T277" s="66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197</v>
      </c>
      <c r="AU277" s="18" t="s">
        <v>85</v>
      </c>
    </row>
    <row r="278" spans="1:65" s="2" customFormat="1" ht="16.5" customHeight="1">
      <c r="A278" s="35"/>
      <c r="B278" s="36"/>
      <c r="C278" s="179" t="s">
        <v>522</v>
      </c>
      <c r="D278" s="179" t="s">
        <v>177</v>
      </c>
      <c r="E278" s="180" t="s">
        <v>1010</v>
      </c>
      <c r="F278" s="181" t="s">
        <v>1011</v>
      </c>
      <c r="G278" s="182" t="s">
        <v>202</v>
      </c>
      <c r="H278" s="183">
        <v>1</v>
      </c>
      <c r="I278" s="184"/>
      <c r="J278" s="185">
        <f>ROUND(I278*H278,2)</f>
        <v>0</v>
      </c>
      <c r="K278" s="181" t="s">
        <v>310</v>
      </c>
      <c r="L278" s="40"/>
      <c r="M278" s="186" t="s">
        <v>19</v>
      </c>
      <c r="N278" s="187" t="s">
        <v>46</v>
      </c>
      <c r="O278" s="65"/>
      <c r="P278" s="188">
        <f>O278*H278</f>
        <v>0</v>
      </c>
      <c r="Q278" s="188">
        <v>0</v>
      </c>
      <c r="R278" s="188">
        <f>Q278*H278</f>
        <v>0</v>
      </c>
      <c r="S278" s="188">
        <v>0</v>
      </c>
      <c r="T278" s="18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0" t="s">
        <v>286</v>
      </c>
      <c r="AT278" s="190" t="s">
        <v>177</v>
      </c>
      <c r="AU278" s="190" t="s">
        <v>85</v>
      </c>
      <c r="AY278" s="18" t="s">
        <v>174</v>
      </c>
      <c r="BE278" s="191">
        <f>IF(N278="základní",J278,0)</f>
        <v>0</v>
      </c>
      <c r="BF278" s="191">
        <f>IF(N278="snížená",J278,0)</f>
        <v>0</v>
      </c>
      <c r="BG278" s="191">
        <f>IF(N278="zákl. přenesená",J278,0)</f>
        <v>0</v>
      </c>
      <c r="BH278" s="191">
        <f>IF(N278="sníž. přenesená",J278,0)</f>
        <v>0</v>
      </c>
      <c r="BI278" s="191">
        <f>IF(N278="nulová",J278,0)</f>
        <v>0</v>
      </c>
      <c r="BJ278" s="18" t="s">
        <v>83</v>
      </c>
      <c r="BK278" s="191">
        <f>ROUND(I278*H278,2)</f>
        <v>0</v>
      </c>
      <c r="BL278" s="18" t="s">
        <v>286</v>
      </c>
      <c r="BM278" s="190" t="s">
        <v>1012</v>
      </c>
    </row>
    <row r="279" spans="1:65" s="2" customFormat="1" ht="11.25">
      <c r="A279" s="35"/>
      <c r="B279" s="36"/>
      <c r="C279" s="37"/>
      <c r="D279" s="192" t="s">
        <v>184</v>
      </c>
      <c r="E279" s="37"/>
      <c r="F279" s="193" t="s">
        <v>1011</v>
      </c>
      <c r="G279" s="37"/>
      <c r="H279" s="37"/>
      <c r="I279" s="194"/>
      <c r="J279" s="37"/>
      <c r="K279" s="37"/>
      <c r="L279" s="40"/>
      <c r="M279" s="195"/>
      <c r="N279" s="196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184</v>
      </c>
      <c r="AU279" s="18" t="s">
        <v>85</v>
      </c>
    </row>
    <row r="280" spans="1:65" s="2" customFormat="1" ht="11.25">
      <c r="A280" s="35"/>
      <c r="B280" s="36"/>
      <c r="C280" s="37"/>
      <c r="D280" s="197" t="s">
        <v>186</v>
      </c>
      <c r="E280" s="37"/>
      <c r="F280" s="198" t="s">
        <v>1013</v>
      </c>
      <c r="G280" s="37"/>
      <c r="H280" s="37"/>
      <c r="I280" s="194"/>
      <c r="J280" s="37"/>
      <c r="K280" s="37"/>
      <c r="L280" s="40"/>
      <c r="M280" s="195"/>
      <c r="N280" s="196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186</v>
      </c>
      <c r="AU280" s="18" t="s">
        <v>85</v>
      </c>
    </row>
    <row r="281" spans="1:65" s="2" customFormat="1" ht="24.2" customHeight="1">
      <c r="A281" s="35"/>
      <c r="B281" s="36"/>
      <c r="C281" s="179" t="s">
        <v>528</v>
      </c>
      <c r="D281" s="179" t="s">
        <v>177</v>
      </c>
      <c r="E281" s="180" t="s">
        <v>1014</v>
      </c>
      <c r="F281" s="181" t="s">
        <v>1015</v>
      </c>
      <c r="G281" s="182" t="s">
        <v>193</v>
      </c>
      <c r="H281" s="183">
        <v>3.6999999999999998E-2</v>
      </c>
      <c r="I281" s="184"/>
      <c r="J281" s="185">
        <f>ROUND(I281*H281,2)</f>
        <v>0</v>
      </c>
      <c r="K281" s="181" t="s">
        <v>310</v>
      </c>
      <c r="L281" s="40"/>
      <c r="M281" s="186" t="s">
        <v>19</v>
      </c>
      <c r="N281" s="187" t="s">
        <v>46</v>
      </c>
      <c r="O281" s="65"/>
      <c r="P281" s="188">
        <f>O281*H281</f>
        <v>0</v>
      </c>
      <c r="Q281" s="188">
        <v>0</v>
      </c>
      <c r="R281" s="188">
        <f>Q281*H281</f>
        <v>0</v>
      </c>
      <c r="S281" s="188">
        <v>0</v>
      </c>
      <c r="T281" s="18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0" t="s">
        <v>286</v>
      </c>
      <c r="AT281" s="190" t="s">
        <v>177</v>
      </c>
      <c r="AU281" s="190" t="s">
        <v>85</v>
      </c>
      <c r="AY281" s="18" t="s">
        <v>174</v>
      </c>
      <c r="BE281" s="191">
        <f>IF(N281="základní",J281,0)</f>
        <v>0</v>
      </c>
      <c r="BF281" s="191">
        <f>IF(N281="snížená",J281,0)</f>
        <v>0</v>
      </c>
      <c r="BG281" s="191">
        <f>IF(N281="zákl. přenesená",J281,0)</f>
        <v>0</v>
      </c>
      <c r="BH281" s="191">
        <f>IF(N281="sníž. přenesená",J281,0)</f>
        <v>0</v>
      </c>
      <c r="BI281" s="191">
        <f>IF(N281="nulová",J281,0)</f>
        <v>0</v>
      </c>
      <c r="BJ281" s="18" t="s">
        <v>83</v>
      </c>
      <c r="BK281" s="191">
        <f>ROUND(I281*H281,2)</f>
        <v>0</v>
      </c>
      <c r="BL281" s="18" t="s">
        <v>286</v>
      </c>
      <c r="BM281" s="190" t="s">
        <v>1016</v>
      </c>
    </row>
    <row r="282" spans="1:65" s="2" customFormat="1" ht="19.5">
      <c r="A282" s="35"/>
      <c r="B282" s="36"/>
      <c r="C282" s="37"/>
      <c r="D282" s="192" t="s">
        <v>184</v>
      </c>
      <c r="E282" s="37"/>
      <c r="F282" s="193" t="s">
        <v>1015</v>
      </c>
      <c r="G282" s="37"/>
      <c r="H282" s="37"/>
      <c r="I282" s="194"/>
      <c r="J282" s="37"/>
      <c r="K282" s="37"/>
      <c r="L282" s="40"/>
      <c r="M282" s="195"/>
      <c r="N282" s="196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184</v>
      </c>
      <c r="AU282" s="18" t="s">
        <v>85</v>
      </c>
    </row>
    <row r="283" spans="1:65" s="2" customFormat="1" ht="11.25">
      <c r="A283" s="35"/>
      <c r="B283" s="36"/>
      <c r="C283" s="37"/>
      <c r="D283" s="197" t="s">
        <v>186</v>
      </c>
      <c r="E283" s="37"/>
      <c r="F283" s="198" t="s">
        <v>1017</v>
      </c>
      <c r="G283" s="37"/>
      <c r="H283" s="37"/>
      <c r="I283" s="194"/>
      <c r="J283" s="37"/>
      <c r="K283" s="37"/>
      <c r="L283" s="40"/>
      <c r="M283" s="195"/>
      <c r="N283" s="196"/>
      <c r="O283" s="65"/>
      <c r="P283" s="65"/>
      <c r="Q283" s="65"/>
      <c r="R283" s="65"/>
      <c r="S283" s="65"/>
      <c r="T283" s="66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186</v>
      </c>
      <c r="AU283" s="18" t="s">
        <v>85</v>
      </c>
    </row>
    <row r="284" spans="1:65" s="12" customFormat="1" ht="25.9" customHeight="1">
      <c r="B284" s="163"/>
      <c r="C284" s="164"/>
      <c r="D284" s="165" t="s">
        <v>74</v>
      </c>
      <c r="E284" s="166" t="s">
        <v>1018</v>
      </c>
      <c r="F284" s="166" t="s">
        <v>1019</v>
      </c>
      <c r="G284" s="164"/>
      <c r="H284" s="164"/>
      <c r="I284" s="167"/>
      <c r="J284" s="168">
        <f>BK284</f>
        <v>0</v>
      </c>
      <c r="K284" s="164"/>
      <c r="L284" s="169"/>
      <c r="M284" s="170"/>
      <c r="N284" s="171"/>
      <c r="O284" s="171"/>
      <c r="P284" s="172">
        <f>SUM(P285:P302)</f>
        <v>0</v>
      </c>
      <c r="Q284" s="171"/>
      <c r="R284" s="172">
        <f>SUM(R285:R302)</f>
        <v>0</v>
      </c>
      <c r="S284" s="171"/>
      <c r="T284" s="173">
        <f>SUM(T285:T302)</f>
        <v>0</v>
      </c>
      <c r="AR284" s="174" t="s">
        <v>182</v>
      </c>
      <c r="AT284" s="175" t="s">
        <v>74</v>
      </c>
      <c r="AU284" s="175" t="s">
        <v>75</v>
      </c>
      <c r="AY284" s="174" t="s">
        <v>174</v>
      </c>
      <c r="BK284" s="176">
        <f>SUM(BK285:BK302)</f>
        <v>0</v>
      </c>
    </row>
    <row r="285" spans="1:65" s="2" customFormat="1" ht="16.5" customHeight="1">
      <c r="A285" s="35"/>
      <c r="B285" s="36"/>
      <c r="C285" s="179" t="s">
        <v>534</v>
      </c>
      <c r="D285" s="179" t="s">
        <v>177</v>
      </c>
      <c r="E285" s="180" t="s">
        <v>1020</v>
      </c>
      <c r="F285" s="181" t="s">
        <v>1021</v>
      </c>
      <c r="G285" s="182" t="s">
        <v>1022</v>
      </c>
      <c r="H285" s="183">
        <v>32</v>
      </c>
      <c r="I285" s="184"/>
      <c r="J285" s="185">
        <f>ROUND(I285*H285,2)</f>
        <v>0</v>
      </c>
      <c r="K285" s="181" t="s">
        <v>310</v>
      </c>
      <c r="L285" s="40"/>
      <c r="M285" s="186" t="s">
        <v>19</v>
      </c>
      <c r="N285" s="187" t="s">
        <v>46</v>
      </c>
      <c r="O285" s="65"/>
      <c r="P285" s="188">
        <f>O285*H285</f>
        <v>0</v>
      </c>
      <c r="Q285" s="188">
        <v>0</v>
      </c>
      <c r="R285" s="188">
        <f>Q285*H285</f>
        <v>0</v>
      </c>
      <c r="S285" s="188">
        <v>0</v>
      </c>
      <c r="T285" s="18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0" t="s">
        <v>1023</v>
      </c>
      <c r="AT285" s="190" t="s">
        <v>177</v>
      </c>
      <c r="AU285" s="190" t="s">
        <v>83</v>
      </c>
      <c r="AY285" s="18" t="s">
        <v>174</v>
      </c>
      <c r="BE285" s="191">
        <f>IF(N285="základní",J285,0)</f>
        <v>0</v>
      </c>
      <c r="BF285" s="191">
        <f>IF(N285="snížená",J285,0)</f>
        <v>0</v>
      </c>
      <c r="BG285" s="191">
        <f>IF(N285="zákl. přenesená",J285,0)</f>
        <v>0</v>
      </c>
      <c r="BH285" s="191">
        <f>IF(N285="sníž. přenesená",J285,0)</f>
        <v>0</v>
      </c>
      <c r="BI285" s="191">
        <f>IF(N285="nulová",J285,0)</f>
        <v>0</v>
      </c>
      <c r="BJ285" s="18" t="s">
        <v>83</v>
      </c>
      <c r="BK285" s="191">
        <f>ROUND(I285*H285,2)</f>
        <v>0</v>
      </c>
      <c r="BL285" s="18" t="s">
        <v>1023</v>
      </c>
      <c r="BM285" s="190" t="s">
        <v>1024</v>
      </c>
    </row>
    <row r="286" spans="1:65" s="2" customFormat="1" ht="11.25">
      <c r="A286" s="35"/>
      <c r="B286" s="36"/>
      <c r="C286" s="37"/>
      <c r="D286" s="192" t="s">
        <v>184</v>
      </c>
      <c r="E286" s="37"/>
      <c r="F286" s="193" t="s">
        <v>1021</v>
      </c>
      <c r="G286" s="37"/>
      <c r="H286" s="37"/>
      <c r="I286" s="194"/>
      <c r="J286" s="37"/>
      <c r="K286" s="37"/>
      <c r="L286" s="40"/>
      <c r="M286" s="195"/>
      <c r="N286" s="196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184</v>
      </c>
      <c r="AU286" s="18" t="s">
        <v>83</v>
      </c>
    </row>
    <row r="287" spans="1:65" s="2" customFormat="1" ht="11.25">
      <c r="A287" s="35"/>
      <c r="B287" s="36"/>
      <c r="C287" s="37"/>
      <c r="D287" s="197" t="s">
        <v>186</v>
      </c>
      <c r="E287" s="37"/>
      <c r="F287" s="198" t="s">
        <v>1025</v>
      </c>
      <c r="G287" s="37"/>
      <c r="H287" s="37"/>
      <c r="I287" s="194"/>
      <c r="J287" s="37"/>
      <c r="K287" s="37"/>
      <c r="L287" s="40"/>
      <c r="M287" s="195"/>
      <c r="N287" s="196"/>
      <c r="O287" s="65"/>
      <c r="P287" s="65"/>
      <c r="Q287" s="65"/>
      <c r="R287" s="65"/>
      <c r="S287" s="65"/>
      <c r="T287" s="66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186</v>
      </c>
      <c r="AU287" s="18" t="s">
        <v>83</v>
      </c>
    </row>
    <row r="288" spans="1:65" s="2" customFormat="1" ht="19.5">
      <c r="A288" s="35"/>
      <c r="B288" s="36"/>
      <c r="C288" s="37"/>
      <c r="D288" s="192" t="s">
        <v>197</v>
      </c>
      <c r="E288" s="37"/>
      <c r="F288" s="210" t="s">
        <v>1026</v>
      </c>
      <c r="G288" s="37"/>
      <c r="H288" s="37"/>
      <c r="I288" s="194"/>
      <c r="J288" s="37"/>
      <c r="K288" s="37"/>
      <c r="L288" s="40"/>
      <c r="M288" s="195"/>
      <c r="N288" s="196"/>
      <c r="O288" s="65"/>
      <c r="P288" s="65"/>
      <c r="Q288" s="65"/>
      <c r="R288" s="65"/>
      <c r="S288" s="65"/>
      <c r="T288" s="66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8" t="s">
        <v>197</v>
      </c>
      <c r="AU288" s="18" t="s">
        <v>83</v>
      </c>
    </row>
    <row r="289" spans="1:65" s="13" customFormat="1" ht="11.25">
      <c r="B289" s="199"/>
      <c r="C289" s="200"/>
      <c r="D289" s="192" t="s">
        <v>188</v>
      </c>
      <c r="E289" s="201" t="s">
        <v>19</v>
      </c>
      <c r="F289" s="202" t="s">
        <v>1027</v>
      </c>
      <c r="G289" s="200"/>
      <c r="H289" s="203">
        <v>32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188</v>
      </c>
      <c r="AU289" s="209" t="s">
        <v>83</v>
      </c>
      <c r="AV289" s="13" t="s">
        <v>85</v>
      </c>
      <c r="AW289" s="13" t="s">
        <v>34</v>
      </c>
      <c r="AX289" s="13" t="s">
        <v>75</v>
      </c>
      <c r="AY289" s="209" t="s">
        <v>174</v>
      </c>
    </row>
    <row r="290" spans="1:65" s="14" customFormat="1" ht="11.25">
      <c r="B290" s="224"/>
      <c r="C290" s="225"/>
      <c r="D290" s="192" t="s">
        <v>188</v>
      </c>
      <c r="E290" s="226" t="s">
        <v>19</v>
      </c>
      <c r="F290" s="227" t="s">
        <v>807</v>
      </c>
      <c r="G290" s="225"/>
      <c r="H290" s="228">
        <v>32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188</v>
      </c>
      <c r="AU290" s="234" t="s">
        <v>83</v>
      </c>
      <c r="AV290" s="14" t="s">
        <v>182</v>
      </c>
      <c r="AW290" s="14" t="s">
        <v>34</v>
      </c>
      <c r="AX290" s="14" t="s">
        <v>83</v>
      </c>
      <c r="AY290" s="234" t="s">
        <v>174</v>
      </c>
    </row>
    <row r="291" spans="1:65" s="2" customFormat="1" ht="16.5" customHeight="1">
      <c r="A291" s="35"/>
      <c r="B291" s="36"/>
      <c r="C291" s="179" t="s">
        <v>538</v>
      </c>
      <c r="D291" s="179" t="s">
        <v>177</v>
      </c>
      <c r="E291" s="180" t="s">
        <v>1028</v>
      </c>
      <c r="F291" s="181" t="s">
        <v>1029</v>
      </c>
      <c r="G291" s="182" t="s">
        <v>1022</v>
      </c>
      <c r="H291" s="183">
        <v>32</v>
      </c>
      <c r="I291" s="184"/>
      <c r="J291" s="185">
        <f>ROUND(I291*H291,2)</f>
        <v>0</v>
      </c>
      <c r="K291" s="181" t="s">
        <v>310</v>
      </c>
      <c r="L291" s="40"/>
      <c r="M291" s="186" t="s">
        <v>19</v>
      </c>
      <c r="N291" s="187" t="s">
        <v>46</v>
      </c>
      <c r="O291" s="65"/>
      <c r="P291" s="188">
        <f>O291*H291</f>
        <v>0</v>
      </c>
      <c r="Q291" s="188">
        <v>0</v>
      </c>
      <c r="R291" s="188">
        <f>Q291*H291</f>
        <v>0</v>
      </c>
      <c r="S291" s="188">
        <v>0</v>
      </c>
      <c r="T291" s="18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0" t="s">
        <v>1023</v>
      </c>
      <c r="AT291" s="190" t="s">
        <v>177</v>
      </c>
      <c r="AU291" s="190" t="s">
        <v>83</v>
      </c>
      <c r="AY291" s="18" t="s">
        <v>174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18" t="s">
        <v>83</v>
      </c>
      <c r="BK291" s="191">
        <f>ROUND(I291*H291,2)</f>
        <v>0</v>
      </c>
      <c r="BL291" s="18" t="s">
        <v>1023</v>
      </c>
      <c r="BM291" s="190" t="s">
        <v>1030</v>
      </c>
    </row>
    <row r="292" spans="1:65" s="2" customFormat="1" ht="11.25">
      <c r="A292" s="35"/>
      <c r="B292" s="36"/>
      <c r="C292" s="37"/>
      <c r="D292" s="192" t="s">
        <v>184</v>
      </c>
      <c r="E292" s="37"/>
      <c r="F292" s="193" t="s">
        <v>1029</v>
      </c>
      <c r="G292" s="37"/>
      <c r="H292" s="37"/>
      <c r="I292" s="194"/>
      <c r="J292" s="37"/>
      <c r="K292" s="37"/>
      <c r="L292" s="40"/>
      <c r="M292" s="195"/>
      <c r="N292" s="196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184</v>
      </c>
      <c r="AU292" s="18" t="s">
        <v>83</v>
      </c>
    </row>
    <row r="293" spans="1:65" s="2" customFormat="1" ht="11.25">
      <c r="A293" s="35"/>
      <c r="B293" s="36"/>
      <c r="C293" s="37"/>
      <c r="D293" s="197" t="s">
        <v>186</v>
      </c>
      <c r="E293" s="37"/>
      <c r="F293" s="198" t="s">
        <v>1031</v>
      </c>
      <c r="G293" s="37"/>
      <c r="H293" s="37"/>
      <c r="I293" s="194"/>
      <c r="J293" s="37"/>
      <c r="K293" s="37"/>
      <c r="L293" s="40"/>
      <c r="M293" s="195"/>
      <c r="N293" s="196"/>
      <c r="O293" s="65"/>
      <c r="P293" s="65"/>
      <c r="Q293" s="65"/>
      <c r="R293" s="65"/>
      <c r="S293" s="65"/>
      <c r="T293" s="66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8" t="s">
        <v>186</v>
      </c>
      <c r="AU293" s="18" t="s">
        <v>83</v>
      </c>
    </row>
    <row r="294" spans="1:65" s="2" customFormat="1" ht="19.5">
      <c r="A294" s="35"/>
      <c r="B294" s="36"/>
      <c r="C294" s="37"/>
      <c r="D294" s="192" t="s">
        <v>197</v>
      </c>
      <c r="E294" s="37"/>
      <c r="F294" s="210" t="s">
        <v>1026</v>
      </c>
      <c r="G294" s="37"/>
      <c r="H294" s="37"/>
      <c r="I294" s="194"/>
      <c r="J294" s="37"/>
      <c r="K294" s="37"/>
      <c r="L294" s="40"/>
      <c r="M294" s="195"/>
      <c r="N294" s="196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197</v>
      </c>
      <c r="AU294" s="18" t="s">
        <v>83</v>
      </c>
    </row>
    <row r="295" spans="1:65" s="13" customFormat="1" ht="11.25">
      <c r="B295" s="199"/>
      <c r="C295" s="200"/>
      <c r="D295" s="192" t="s">
        <v>188</v>
      </c>
      <c r="E295" s="201" t="s">
        <v>19</v>
      </c>
      <c r="F295" s="202" t="s">
        <v>1027</v>
      </c>
      <c r="G295" s="200"/>
      <c r="H295" s="203">
        <v>32</v>
      </c>
      <c r="I295" s="204"/>
      <c r="J295" s="200"/>
      <c r="K295" s="200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188</v>
      </c>
      <c r="AU295" s="209" t="s">
        <v>83</v>
      </c>
      <c r="AV295" s="13" t="s">
        <v>85</v>
      </c>
      <c r="AW295" s="13" t="s">
        <v>34</v>
      </c>
      <c r="AX295" s="13" t="s">
        <v>75</v>
      </c>
      <c r="AY295" s="209" t="s">
        <v>174</v>
      </c>
    </row>
    <row r="296" spans="1:65" s="14" customFormat="1" ht="11.25">
      <c r="B296" s="224"/>
      <c r="C296" s="225"/>
      <c r="D296" s="192" t="s">
        <v>188</v>
      </c>
      <c r="E296" s="226" t="s">
        <v>19</v>
      </c>
      <c r="F296" s="227" t="s">
        <v>807</v>
      </c>
      <c r="G296" s="225"/>
      <c r="H296" s="228">
        <v>32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AT296" s="234" t="s">
        <v>188</v>
      </c>
      <c r="AU296" s="234" t="s">
        <v>83</v>
      </c>
      <c r="AV296" s="14" t="s">
        <v>182</v>
      </c>
      <c r="AW296" s="14" t="s">
        <v>34</v>
      </c>
      <c r="AX296" s="14" t="s">
        <v>83</v>
      </c>
      <c r="AY296" s="234" t="s">
        <v>174</v>
      </c>
    </row>
    <row r="297" spans="1:65" s="2" customFormat="1" ht="21.75" customHeight="1">
      <c r="A297" s="35"/>
      <c r="B297" s="36"/>
      <c r="C297" s="179" t="s">
        <v>546</v>
      </c>
      <c r="D297" s="179" t="s">
        <v>177</v>
      </c>
      <c r="E297" s="180" t="s">
        <v>1032</v>
      </c>
      <c r="F297" s="181" t="s">
        <v>1033</v>
      </c>
      <c r="G297" s="182" t="s">
        <v>1022</v>
      </c>
      <c r="H297" s="183">
        <v>64</v>
      </c>
      <c r="I297" s="184"/>
      <c r="J297" s="185">
        <f>ROUND(I297*H297,2)</f>
        <v>0</v>
      </c>
      <c r="K297" s="181" t="s">
        <v>310</v>
      </c>
      <c r="L297" s="40"/>
      <c r="M297" s="186" t="s">
        <v>19</v>
      </c>
      <c r="N297" s="187" t="s">
        <v>46</v>
      </c>
      <c r="O297" s="65"/>
      <c r="P297" s="188">
        <f>O297*H297</f>
        <v>0</v>
      </c>
      <c r="Q297" s="188">
        <v>0</v>
      </c>
      <c r="R297" s="188">
        <f>Q297*H297</f>
        <v>0</v>
      </c>
      <c r="S297" s="188">
        <v>0</v>
      </c>
      <c r="T297" s="18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0" t="s">
        <v>1023</v>
      </c>
      <c r="AT297" s="190" t="s">
        <v>177</v>
      </c>
      <c r="AU297" s="190" t="s">
        <v>83</v>
      </c>
      <c r="AY297" s="18" t="s">
        <v>174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18" t="s">
        <v>83</v>
      </c>
      <c r="BK297" s="191">
        <f>ROUND(I297*H297,2)</f>
        <v>0</v>
      </c>
      <c r="BL297" s="18" t="s">
        <v>1023</v>
      </c>
      <c r="BM297" s="190" t="s">
        <v>1034</v>
      </c>
    </row>
    <row r="298" spans="1:65" s="2" customFormat="1" ht="11.25">
      <c r="A298" s="35"/>
      <c r="B298" s="36"/>
      <c r="C298" s="37"/>
      <c r="D298" s="192" t="s">
        <v>184</v>
      </c>
      <c r="E298" s="37"/>
      <c r="F298" s="193" t="s">
        <v>1033</v>
      </c>
      <c r="G298" s="37"/>
      <c r="H298" s="37"/>
      <c r="I298" s="194"/>
      <c r="J298" s="37"/>
      <c r="K298" s="37"/>
      <c r="L298" s="40"/>
      <c r="M298" s="195"/>
      <c r="N298" s="196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184</v>
      </c>
      <c r="AU298" s="18" t="s">
        <v>83</v>
      </c>
    </row>
    <row r="299" spans="1:65" s="2" customFormat="1" ht="11.25">
      <c r="A299" s="35"/>
      <c r="B299" s="36"/>
      <c r="C299" s="37"/>
      <c r="D299" s="197" t="s">
        <v>186</v>
      </c>
      <c r="E299" s="37"/>
      <c r="F299" s="198" t="s">
        <v>1035</v>
      </c>
      <c r="G299" s="37"/>
      <c r="H299" s="37"/>
      <c r="I299" s="194"/>
      <c r="J299" s="37"/>
      <c r="K299" s="37"/>
      <c r="L299" s="40"/>
      <c r="M299" s="195"/>
      <c r="N299" s="196"/>
      <c r="O299" s="65"/>
      <c r="P299" s="65"/>
      <c r="Q299" s="65"/>
      <c r="R299" s="65"/>
      <c r="S299" s="65"/>
      <c r="T299" s="66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8" t="s">
        <v>186</v>
      </c>
      <c r="AU299" s="18" t="s">
        <v>83</v>
      </c>
    </row>
    <row r="300" spans="1:65" s="2" customFormat="1" ht="39">
      <c r="A300" s="35"/>
      <c r="B300" s="36"/>
      <c r="C300" s="37"/>
      <c r="D300" s="192" t="s">
        <v>197</v>
      </c>
      <c r="E300" s="37"/>
      <c r="F300" s="210" t="s">
        <v>1036</v>
      </c>
      <c r="G300" s="37"/>
      <c r="H300" s="37"/>
      <c r="I300" s="194"/>
      <c r="J300" s="37"/>
      <c r="K300" s="37"/>
      <c r="L300" s="40"/>
      <c r="M300" s="195"/>
      <c r="N300" s="196"/>
      <c r="O300" s="65"/>
      <c r="P300" s="65"/>
      <c r="Q300" s="65"/>
      <c r="R300" s="65"/>
      <c r="S300" s="65"/>
      <c r="T300" s="66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197</v>
      </c>
      <c r="AU300" s="18" t="s">
        <v>83</v>
      </c>
    </row>
    <row r="301" spans="1:65" s="13" customFormat="1" ht="11.25">
      <c r="B301" s="199"/>
      <c r="C301" s="200"/>
      <c r="D301" s="192" t="s">
        <v>188</v>
      </c>
      <c r="E301" s="201" t="s">
        <v>19</v>
      </c>
      <c r="F301" s="202" t="s">
        <v>1037</v>
      </c>
      <c r="G301" s="200"/>
      <c r="H301" s="203">
        <v>64</v>
      </c>
      <c r="I301" s="204"/>
      <c r="J301" s="200"/>
      <c r="K301" s="200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188</v>
      </c>
      <c r="AU301" s="209" t="s">
        <v>83</v>
      </c>
      <c r="AV301" s="13" t="s">
        <v>85</v>
      </c>
      <c r="AW301" s="13" t="s">
        <v>34</v>
      </c>
      <c r="AX301" s="13" t="s">
        <v>75</v>
      </c>
      <c r="AY301" s="209" t="s">
        <v>174</v>
      </c>
    </row>
    <row r="302" spans="1:65" s="14" customFormat="1" ht="11.25">
      <c r="B302" s="224"/>
      <c r="C302" s="225"/>
      <c r="D302" s="192" t="s">
        <v>188</v>
      </c>
      <c r="E302" s="226" t="s">
        <v>19</v>
      </c>
      <c r="F302" s="227" t="s">
        <v>807</v>
      </c>
      <c r="G302" s="225"/>
      <c r="H302" s="228">
        <v>64</v>
      </c>
      <c r="I302" s="229"/>
      <c r="J302" s="225"/>
      <c r="K302" s="225"/>
      <c r="L302" s="230"/>
      <c r="M302" s="235"/>
      <c r="N302" s="236"/>
      <c r="O302" s="236"/>
      <c r="P302" s="236"/>
      <c r="Q302" s="236"/>
      <c r="R302" s="236"/>
      <c r="S302" s="236"/>
      <c r="T302" s="237"/>
      <c r="AT302" s="234" t="s">
        <v>188</v>
      </c>
      <c r="AU302" s="234" t="s">
        <v>83</v>
      </c>
      <c r="AV302" s="14" t="s">
        <v>182</v>
      </c>
      <c r="AW302" s="14" t="s">
        <v>34</v>
      </c>
      <c r="AX302" s="14" t="s">
        <v>83</v>
      </c>
      <c r="AY302" s="234" t="s">
        <v>174</v>
      </c>
    </row>
    <row r="303" spans="1:65" s="2" customFormat="1" ht="6.95" customHeight="1">
      <c r="A303" s="35"/>
      <c r="B303" s="48"/>
      <c r="C303" s="49"/>
      <c r="D303" s="49"/>
      <c r="E303" s="49"/>
      <c r="F303" s="49"/>
      <c r="G303" s="49"/>
      <c r="H303" s="49"/>
      <c r="I303" s="49"/>
      <c r="J303" s="49"/>
      <c r="K303" s="49"/>
      <c r="L303" s="40"/>
      <c r="M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</row>
  </sheetData>
  <sheetProtection algorithmName="SHA-512" hashValue="7H3umVorHOAclKygnUYO9r9f+hfDKxWcfZM83beXeVnzN8ZtDIC19PvT7EyLx8gm+SIyq/R9Ij09pFMv1g0AOg==" saltValue="PQbsLpNwJ0le5Qr5bDUgF1+n3WCxAWOSbssaSvESOYMKWiPMg7nq2zYxIt3eQOEOFIqGVEVdLHAzAZTXJdBf1Q==" spinCount="100000" sheet="1" objects="1" scenarios="1" formatColumns="0" formatRows="0" autoFilter="0"/>
  <autoFilter ref="C86:K302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/>
    <hyperlink ref="F96" r:id="rId2"/>
    <hyperlink ref="F99" r:id="rId3"/>
    <hyperlink ref="F102" r:id="rId4"/>
    <hyperlink ref="F105" r:id="rId5"/>
    <hyperlink ref="F108" r:id="rId6"/>
    <hyperlink ref="F111" r:id="rId7"/>
    <hyperlink ref="F114" r:id="rId8"/>
    <hyperlink ref="F119" r:id="rId9"/>
    <hyperlink ref="F124" r:id="rId10"/>
    <hyperlink ref="F129" r:id="rId11"/>
    <hyperlink ref="F132" r:id="rId12"/>
    <hyperlink ref="F135" r:id="rId13"/>
    <hyperlink ref="F138" r:id="rId14"/>
    <hyperlink ref="F141" r:id="rId15"/>
    <hyperlink ref="F144" r:id="rId16"/>
    <hyperlink ref="F147" r:id="rId17"/>
    <hyperlink ref="F152" r:id="rId18"/>
    <hyperlink ref="F157" r:id="rId19"/>
    <hyperlink ref="F161" r:id="rId20"/>
    <hyperlink ref="F167" r:id="rId21"/>
    <hyperlink ref="F172" r:id="rId22"/>
    <hyperlink ref="F177" r:id="rId23"/>
    <hyperlink ref="F182" r:id="rId24"/>
    <hyperlink ref="F187" r:id="rId25"/>
    <hyperlink ref="F192" r:id="rId26"/>
    <hyperlink ref="F195" r:id="rId27"/>
    <hyperlink ref="F198" r:id="rId28"/>
    <hyperlink ref="F201" r:id="rId29"/>
    <hyperlink ref="F204" r:id="rId30"/>
    <hyperlink ref="F207" r:id="rId31"/>
    <hyperlink ref="F210" r:id="rId32"/>
    <hyperlink ref="F216" r:id="rId33"/>
    <hyperlink ref="F220" r:id="rId34"/>
    <hyperlink ref="F224" r:id="rId35"/>
    <hyperlink ref="F227" r:id="rId36"/>
    <hyperlink ref="F231" r:id="rId37"/>
    <hyperlink ref="F234" r:id="rId38"/>
    <hyperlink ref="F238" r:id="rId39"/>
    <hyperlink ref="F241" r:id="rId40"/>
    <hyperlink ref="F244" r:id="rId41"/>
    <hyperlink ref="F248" r:id="rId42"/>
    <hyperlink ref="F251" r:id="rId43"/>
    <hyperlink ref="F255" r:id="rId44"/>
    <hyperlink ref="F260" r:id="rId45"/>
    <hyperlink ref="F263" r:id="rId46"/>
    <hyperlink ref="F266" r:id="rId47"/>
    <hyperlink ref="F270" r:id="rId48"/>
    <hyperlink ref="F273" r:id="rId49"/>
    <hyperlink ref="F276" r:id="rId50"/>
    <hyperlink ref="F280" r:id="rId51"/>
    <hyperlink ref="F283" r:id="rId52"/>
    <hyperlink ref="F287" r:id="rId53"/>
    <hyperlink ref="F293" r:id="rId54"/>
    <hyperlink ref="F299" r:id="rId5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137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5" t="s">
        <v>1038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18. 6. 2024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">
        <v>27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13" t="s">
        <v>29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29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/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13" t="s">
        <v>29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">
        <v>36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37</v>
      </c>
      <c r="F24" s="35"/>
      <c r="G24" s="35"/>
      <c r="H24" s="35"/>
      <c r="I24" s="113" t="s">
        <v>29</v>
      </c>
      <c r="J24" s="104" t="s">
        <v>38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47.25" customHeight="1">
      <c r="A27" s="116"/>
      <c r="B27" s="117"/>
      <c r="C27" s="116"/>
      <c r="D27" s="116"/>
      <c r="E27" s="379" t="s">
        <v>40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41</v>
      </c>
      <c r="E30" s="35"/>
      <c r="F30" s="35"/>
      <c r="G30" s="35"/>
      <c r="H30" s="35"/>
      <c r="I30" s="35"/>
      <c r="J30" s="121">
        <f>ROUND(J86,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43</v>
      </c>
      <c r="G32" s="35"/>
      <c r="H32" s="35"/>
      <c r="I32" s="122" t="s">
        <v>42</v>
      </c>
      <c r="J32" s="122" t="s">
        <v>44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45</v>
      </c>
      <c r="E33" s="113" t="s">
        <v>46</v>
      </c>
      <c r="F33" s="124">
        <f>ROUND((SUM(BE86:BE145)),  2)</f>
        <v>0</v>
      </c>
      <c r="G33" s="35"/>
      <c r="H33" s="35"/>
      <c r="I33" s="125">
        <v>0.21</v>
      </c>
      <c r="J33" s="124">
        <f>ROUND(((SUM(BE86:BE145))*I33),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47</v>
      </c>
      <c r="F34" s="124">
        <f>ROUND((SUM(BF86:BF145)),  2)</f>
        <v>0</v>
      </c>
      <c r="G34" s="35"/>
      <c r="H34" s="35"/>
      <c r="I34" s="125">
        <v>0.12</v>
      </c>
      <c r="J34" s="124">
        <f>ROUND(((SUM(BF86:BF145))*I34),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48</v>
      </c>
      <c r="F35" s="124">
        <f>ROUND((SUM(BG86:BG145)),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49</v>
      </c>
      <c r="F36" s="124">
        <f>ROUND((SUM(BH86:BH145)),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50</v>
      </c>
      <c r="F37" s="124">
        <f>ROUND((SUM(BI86:BI145)),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51</v>
      </c>
      <c r="E39" s="128"/>
      <c r="F39" s="128"/>
      <c r="G39" s="129" t="s">
        <v>52</v>
      </c>
      <c r="H39" s="130" t="s">
        <v>53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139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Expektace_04_25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137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03 - ELEKTRO_SIL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parc.č. 650/40, 650/39, 650/38</v>
      </c>
      <c r="G52" s="37"/>
      <c r="H52" s="37"/>
      <c r="I52" s="30" t="s">
        <v>23</v>
      </c>
      <c r="J52" s="60" t="str">
        <f>IF(J12="","",J12)</f>
        <v>18. 6. 2024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Nemocnice ve Frýdku-Místku, p.o.</v>
      </c>
      <c r="G54" s="37"/>
      <c r="H54" s="37"/>
      <c r="I54" s="30" t="s">
        <v>32</v>
      </c>
      <c r="J54" s="33" t="str">
        <f>E21</f>
        <v xml:space="preserve"> 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>Amun Pro s.r.o.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140</v>
      </c>
      <c r="D57" s="138"/>
      <c r="E57" s="138"/>
      <c r="F57" s="138"/>
      <c r="G57" s="138"/>
      <c r="H57" s="138"/>
      <c r="I57" s="138"/>
      <c r="J57" s="139" t="s">
        <v>141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73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142</v>
      </c>
    </row>
    <row r="60" spans="1:47" s="9" customFormat="1" ht="24.95" customHeight="1">
      <c r="B60" s="141"/>
      <c r="C60" s="142"/>
      <c r="D60" s="143" t="s">
        <v>150</v>
      </c>
      <c r="E60" s="144"/>
      <c r="F60" s="144"/>
      <c r="G60" s="144"/>
      <c r="H60" s="144"/>
      <c r="I60" s="144"/>
      <c r="J60" s="145">
        <f>J87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1039</v>
      </c>
      <c r="E61" s="149"/>
      <c r="F61" s="149"/>
      <c r="G61" s="149"/>
      <c r="H61" s="149"/>
      <c r="I61" s="149"/>
      <c r="J61" s="150">
        <f>J88</f>
        <v>0</v>
      </c>
      <c r="K61" s="98"/>
      <c r="L61" s="151"/>
    </row>
    <row r="62" spans="1:47" s="9" customFormat="1" ht="24.95" customHeight="1">
      <c r="B62" s="141"/>
      <c r="C62" s="142"/>
      <c r="D62" s="143" t="s">
        <v>1040</v>
      </c>
      <c r="E62" s="144"/>
      <c r="F62" s="144"/>
      <c r="G62" s="144"/>
      <c r="H62" s="144"/>
      <c r="I62" s="144"/>
      <c r="J62" s="145">
        <f>J121</f>
        <v>0</v>
      </c>
      <c r="K62" s="142"/>
      <c r="L62" s="146"/>
    </row>
    <row r="63" spans="1:47" s="10" customFormat="1" ht="19.899999999999999" customHeight="1">
      <c r="B63" s="147"/>
      <c r="C63" s="98"/>
      <c r="D63" s="148" t="s">
        <v>1041</v>
      </c>
      <c r="E63" s="149"/>
      <c r="F63" s="149"/>
      <c r="G63" s="149"/>
      <c r="H63" s="149"/>
      <c r="I63" s="149"/>
      <c r="J63" s="150">
        <f>J122</f>
        <v>0</v>
      </c>
      <c r="K63" s="98"/>
      <c r="L63" s="151"/>
    </row>
    <row r="64" spans="1:47" s="9" customFormat="1" ht="24.95" customHeight="1">
      <c r="B64" s="141"/>
      <c r="C64" s="142"/>
      <c r="D64" s="143" t="s">
        <v>770</v>
      </c>
      <c r="E64" s="144"/>
      <c r="F64" s="144"/>
      <c r="G64" s="144"/>
      <c r="H64" s="144"/>
      <c r="I64" s="144"/>
      <c r="J64" s="145">
        <f>J137</f>
        <v>0</v>
      </c>
      <c r="K64" s="142"/>
      <c r="L64" s="146"/>
    </row>
    <row r="65" spans="1:31" s="9" customFormat="1" ht="24.95" customHeight="1">
      <c r="B65" s="141"/>
      <c r="C65" s="142"/>
      <c r="D65" s="143" t="s">
        <v>1042</v>
      </c>
      <c r="E65" s="144"/>
      <c r="F65" s="144"/>
      <c r="G65" s="144"/>
      <c r="H65" s="144"/>
      <c r="I65" s="144"/>
      <c r="J65" s="145">
        <f>J141</f>
        <v>0</v>
      </c>
      <c r="K65" s="142"/>
      <c r="L65" s="146"/>
    </row>
    <row r="66" spans="1:31" s="10" customFormat="1" ht="19.899999999999999" customHeight="1">
      <c r="B66" s="147"/>
      <c r="C66" s="98"/>
      <c r="D66" s="148" t="s">
        <v>1043</v>
      </c>
      <c r="E66" s="149"/>
      <c r="F66" s="149"/>
      <c r="G66" s="149"/>
      <c r="H66" s="149"/>
      <c r="I66" s="149"/>
      <c r="J66" s="150">
        <f>J142</f>
        <v>0</v>
      </c>
      <c r="K66" s="98"/>
      <c r="L66" s="151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159</v>
      </c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80" t="str">
        <f>E7</f>
        <v>Expektace_04_25</v>
      </c>
      <c r="F76" s="381"/>
      <c r="G76" s="381"/>
      <c r="H76" s="381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137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34" t="str">
        <f>E9</f>
        <v>03 - ELEKTRO_SIL</v>
      </c>
      <c r="F78" s="382"/>
      <c r="G78" s="382"/>
      <c r="H78" s="382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>parc.č. 650/40, 650/39, 650/38</v>
      </c>
      <c r="G80" s="37"/>
      <c r="H80" s="37"/>
      <c r="I80" s="30" t="s">
        <v>23</v>
      </c>
      <c r="J80" s="60" t="str">
        <f>IF(J12="","",J12)</f>
        <v>18. 6. 2024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25</v>
      </c>
      <c r="D82" s="37"/>
      <c r="E82" s="37"/>
      <c r="F82" s="28" t="str">
        <f>E15</f>
        <v>Nemocnice ve Frýdku-Místku, p.o.</v>
      </c>
      <c r="G82" s="37"/>
      <c r="H82" s="37"/>
      <c r="I82" s="30" t="s">
        <v>32</v>
      </c>
      <c r="J82" s="33" t="str">
        <f>E21</f>
        <v xml:space="preserve"> </v>
      </c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30</v>
      </c>
      <c r="D83" s="37"/>
      <c r="E83" s="37"/>
      <c r="F83" s="28" t="str">
        <f>IF(E18="","",E18)</f>
        <v>Vyplň údaj</v>
      </c>
      <c r="G83" s="37"/>
      <c r="H83" s="37"/>
      <c r="I83" s="30" t="s">
        <v>35</v>
      </c>
      <c r="J83" s="33" t="str">
        <f>E24</f>
        <v>Amun Pro s.r.o.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52"/>
      <c r="B85" s="153"/>
      <c r="C85" s="154" t="s">
        <v>160</v>
      </c>
      <c r="D85" s="155" t="s">
        <v>60</v>
      </c>
      <c r="E85" s="155" t="s">
        <v>56</v>
      </c>
      <c r="F85" s="155" t="s">
        <v>57</v>
      </c>
      <c r="G85" s="155" t="s">
        <v>161</v>
      </c>
      <c r="H85" s="155" t="s">
        <v>162</v>
      </c>
      <c r="I85" s="155" t="s">
        <v>163</v>
      </c>
      <c r="J85" s="155" t="s">
        <v>141</v>
      </c>
      <c r="K85" s="156" t="s">
        <v>164</v>
      </c>
      <c r="L85" s="157"/>
      <c r="M85" s="69" t="s">
        <v>19</v>
      </c>
      <c r="N85" s="70" t="s">
        <v>45</v>
      </c>
      <c r="O85" s="70" t="s">
        <v>165</v>
      </c>
      <c r="P85" s="70" t="s">
        <v>166</v>
      </c>
      <c r="Q85" s="70" t="s">
        <v>167</v>
      </c>
      <c r="R85" s="70" t="s">
        <v>168</v>
      </c>
      <c r="S85" s="70" t="s">
        <v>169</v>
      </c>
      <c r="T85" s="71" t="s">
        <v>170</v>
      </c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</row>
    <row r="86" spans="1:65" s="2" customFormat="1" ht="22.9" customHeight="1">
      <c r="A86" s="35"/>
      <c r="B86" s="36"/>
      <c r="C86" s="76" t="s">
        <v>171</v>
      </c>
      <c r="D86" s="37"/>
      <c r="E86" s="37"/>
      <c r="F86" s="37"/>
      <c r="G86" s="37"/>
      <c r="H86" s="37"/>
      <c r="I86" s="37"/>
      <c r="J86" s="158">
        <f>BK86</f>
        <v>0</v>
      </c>
      <c r="K86" s="37"/>
      <c r="L86" s="40"/>
      <c r="M86" s="72"/>
      <c r="N86" s="159"/>
      <c r="O86" s="73"/>
      <c r="P86" s="160">
        <f>P87+P121+P137+P141</f>
        <v>0</v>
      </c>
      <c r="Q86" s="73"/>
      <c r="R86" s="160">
        <f>R87+R121+R137+R141</f>
        <v>0.20518500000000003</v>
      </c>
      <c r="S86" s="73"/>
      <c r="T86" s="161">
        <f>T87+T121+T137+T141</f>
        <v>0.13102000000000003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74</v>
      </c>
      <c r="AU86" s="18" t="s">
        <v>142</v>
      </c>
      <c r="BK86" s="162">
        <f>BK87+BK121+BK137+BK141</f>
        <v>0</v>
      </c>
    </row>
    <row r="87" spans="1:65" s="12" customFormat="1" ht="25.9" customHeight="1">
      <c r="B87" s="163"/>
      <c r="C87" s="164"/>
      <c r="D87" s="165" t="s">
        <v>74</v>
      </c>
      <c r="E87" s="166" t="s">
        <v>405</v>
      </c>
      <c r="F87" s="166" t="s">
        <v>406</v>
      </c>
      <c r="G87" s="164"/>
      <c r="H87" s="164"/>
      <c r="I87" s="167"/>
      <c r="J87" s="168">
        <f>BK87</f>
        <v>0</v>
      </c>
      <c r="K87" s="164"/>
      <c r="L87" s="169"/>
      <c r="M87" s="170"/>
      <c r="N87" s="171"/>
      <c r="O87" s="171"/>
      <c r="P87" s="172">
        <f>P88</f>
        <v>0</v>
      </c>
      <c r="Q87" s="171"/>
      <c r="R87" s="172">
        <f>R88</f>
        <v>0.20393500000000003</v>
      </c>
      <c r="S87" s="171"/>
      <c r="T87" s="173">
        <f>T88</f>
        <v>0</v>
      </c>
      <c r="AR87" s="174" t="s">
        <v>85</v>
      </c>
      <c r="AT87" s="175" t="s">
        <v>74</v>
      </c>
      <c r="AU87" s="175" t="s">
        <v>75</v>
      </c>
      <c r="AY87" s="174" t="s">
        <v>174</v>
      </c>
      <c r="BK87" s="176">
        <f>BK88</f>
        <v>0</v>
      </c>
    </row>
    <row r="88" spans="1:65" s="12" customFormat="1" ht="22.9" customHeight="1">
      <c r="B88" s="163"/>
      <c r="C88" s="164"/>
      <c r="D88" s="165" t="s">
        <v>74</v>
      </c>
      <c r="E88" s="177" t="s">
        <v>1044</v>
      </c>
      <c r="F88" s="177" t="s">
        <v>1045</v>
      </c>
      <c r="G88" s="164"/>
      <c r="H88" s="164"/>
      <c r="I88" s="167"/>
      <c r="J88" s="178">
        <f>BK88</f>
        <v>0</v>
      </c>
      <c r="K88" s="164"/>
      <c r="L88" s="169"/>
      <c r="M88" s="170"/>
      <c r="N88" s="171"/>
      <c r="O88" s="171"/>
      <c r="P88" s="172">
        <f>SUM(P89:P120)</f>
        <v>0</v>
      </c>
      <c r="Q88" s="171"/>
      <c r="R88" s="172">
        <f>SUM(R89:R120)</f>
        <v>0.20393500000000003</v>
      </c>
      <c r="S88" s="171"/>
      <c r="T88" s="173">
        <f>SUM(T89:T120)</f>
        <v>0</v>
      </c>
      <c r="AR88" s="174" t="s">
        <v>85</v>
      </c>
      <c r="AT88" s="175" t="s">
        <v>74</v>
      </c>
      <c r="AU88" s="175" t="s">
        <v>83</v>
      </c>
      <c r="AY88" s="174" t="s">
        <v>174</v>
      </c>
      <c r="BK88" s="176">
        <f>SUM(BK89:BK120)</f>
        <v>0</v>
      </c>
    </row>
    <row r="89" spans="1:65" s="2" customFormat="1" ht="16.5" customHeight="1">
      <c r="A89" s="35"/>
      <c r="B89" s="36"/>
      <c r="C89" s="179" t="s">
        <v>83</v>
      </c>
      <c r="D89" s="179" t="s">
        <v>177</v>
      </c>
      <c r="E89" s="180" t="s">
        <v>1046</v>
      </c>
      <c r="F89" s="181" t="s">
        <v>1047</v>
      </c>
      <c r="G89" s="182" t="s">
        <v>202</v>
      </c>
      <c r="H89" s="183">
        <v>7</v>
      </c>
      <c r="I89" s="184"/>
      <c r="J89" s="185">
        <f>ROUND(I89*H89,2)</f>
        <v>0</v>
      </c>
      <c r="K89" s="181" t="s">
        <v>19</v>
      </c>
      <c r="L89" s="40"/>
      <c r="M89" s="186" t="s">
        <v>19</v>
      </c>
      <c r="N89" s="187" t="s">
        <v>46</v>
      </c>
      <c r="O89" s="65"/>
      <c r="P89" s="188">
        <f>O89*H89</f>
        <v>0</v>
      </c>
      <c r="Q89" s="188">
        <v>0</v>
      </c>
      <c r="R89" s="188">
        <f>Q89*H89</f>
        <v>0</v>
      </c>
      <c r="S89" s="188">
        <v>0</v>
      </c>
      <c r="T89" s="18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286</v>
      </c>
      <c r="AT89" s="190" t="s">
        <v>177</v>
      </c>
      <c r="AU89" s="190" t="s">
        <v>85</v>
      </c>
      <c r="AY89" s="18" t="s">
        <v>174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18" t="s">
        <v>83</v>
      </c>
      <c r="BK89" s="191">
        <f>ROUND(I89*H89,2)</f>
        <v>0</v>
      </c>
      <c r="BL89" s="18" t="s">
        <v>286</v>
      </c>
      <c r="BM89" s="190" t="s">
        <v>1048</v>
      </c>
    </row>
    <row r="90" spans="1:65" s="2" customFormat="1" ht="11.25">
      <c r="A90" s="35"/>
      <c r="B90" s="36"/>
      <c r="C90" s="37"/>
      <c r="D90" s="192" t="s">
        <v>184</v>
      </c>
      <c r="E90" s="37"/>
      <c r="F90" s="193" t="s">
        <v>1047</v>
      </c>
      <c r="G90" s="37"/>
      <c r="H90" s="37"/>
      <c r="I90" s="194"/>
      <c r="J90" s="37"/>
      <c r="K90" s="37"/>
      <c r="L90" s="40"/>
      <c r="M90" s="195"/>
      <c r="N90" s="19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184</v>
      </c>
      <c r="AU90" s="18" t="s">
        <v>85</v>
      </c>
    </row>
    <row r="91" spans="1:65" s="2" customFormat="1" ht="16.5" customHeight="1">
      <c r="A91" s="35"/>
      <c r="B91" s="36"/>
      <c r="C91" s="211" t="s">
        <v>85</v>
      </c>
      <c r="D91" s="211" t="s">
        <v>235</v>
      </c>
      <c r="E91" s="212" t="s">
        <v>1049</v>
      </c>
      <c r="F91" s="213" t="s">
        <v>1050</v>
      </c>
      <c r="G91" s="214" t="s">
        <v>202</v>
      </c>
      <c r="H91" s="215">
        <v>6</v>
      </c>
      <c r="I91" s="216"/>
      <c r="J91" s="217">
        <f>ROUND(I91*H91,2)</f>
        <v>0</v>
      </c>
      <c r="K91" s="213" t="s">
        <v>19</v>
      </c>
      <c r="L91" s="218"/>
      <c r="M91" s="219" t="s">
        <v>19</v>
      </c>
      <c r="N91" s="220" t="s">
        <v>46</v>
      </c>
      <c r="O91" s="65"/>
      <c r="P91" s="188">
        <f>O91*H91</f>
        <v>0</v>
      </c>
      <c r="Q91" s="188">
        <v>5.0000000000000002E-5</v>
      </c>
      <c r="R91" s="188">
        <f>Q91*H91</f>
        <v>3.0000000000000003E-4</v>
      </c>
      <c r="S91" s="188">
        <v>0</v>
      </c>
      <c r="T91" s="18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289</v>
      </c>
      <c r="AT91" s="190" t="s">
        <v>235</v>
      </c>
      <c r="AU91" s="190" t="s">
        <v>85</v>
      </c>
      <c r="AY91" s="18" t="s">
        <v>174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18" t="s">
        <v>83</v>
      </c>
      <c r="BK91" s="191">
        <f>ROUND(I91*H91,2)</f>
        <v>0</v>
      </c>
      <c r="BL91" s="18" t="s">
        <v>286</v>
      </c>
      <c r="BM91" s="190" t="s">
        <v>1051</v>
      </c>
    </row>
    <row r="92" spans="1:65" s="2" customFormat="1" ht="11.25">
      <c r="A92" s="35"/>
      <c r="B92" s="36"/>
      <c r="C92" s="37"/>
      <c r="D92" s="192" t="s">
        <v>184</v>
      </c>
      <c r="E92" s="37"/>
      <c r="F92" s="193" t="s">
        <v>1050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184</v>
      </c>
      <c r="AU92" s="18" t="s">
        <v>85</v>
      </c>
    </row>
    <row r="93" spans="1:65" s="2" customFormat="1" ht="16.5" customHeight="1">
      <c r="A93" s="35"/>
      <c r="B93" s="36"/>
      <c r="C93" s="211" t="s">
        <v>175</v>
      </c>
      <c r="D93" s="211" t="s">
        <v>235</v>
      </c>
      <c r="E93" s="212" t="s">
        <v>1052</v>
      </c>
      <c r="F93" s="213" t="s">
        <v>1053</v>
      </c>
      <c r="G93" s="214" t="s">
        <v>202</v>
      </c>
      <c r="H93" s="215">
        <v>1</v>
      </c>
      <c r="I93" s="216"/>
      <c r="J93" s="217">
        <f>ROUND(I93*H93,2)</f>
        <v>0</v>
      </c>
      <c r="K93" s="213" t="s">
        <v>19</v>
      </c>
      <c r="L93" s="218"/>
      <c r="M93" s="219" t="s">
        <v>19</v>
      </c>
      <c r="N93" s="220" t="s">
        <v>46</v>
      </c>
      <c r="O93" s="65"/>
      <c r="P93" s="188">
        <f>O93*H93</f>
        <v>0</v>
      </c>
      <c r="Q93" s="188">
        <v>9.0000000000000006E-5</v>
      </c>
      <c r="R93" s="188">
        <f>Q93*H93</f>
        <v>9.0000000000000006E-5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289</v>
      </c>
      <c r="AT93" s="190" t="s">
        <v>235</v>
      </c>
      <c r="AU93" s="190" t="s">
        <v>85</v>
      </c>
      <c r="AY93" s="18" t="s">
        <v>174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83</v>
      </c>
      <c r="BK93" s="191">
        <f>ROUND(I93*H93,2)</f>
        <v>0</v>
      </c>
      <c r="BL93" s="18" t="s">
        <v>286</v>
      </c>
      <c r="BM93" s="190" t="s">
        <v>1054</v>
      </c>
    </row>
    <row r="94" spans="1:65" s="2" customFormat="1" ht="11.25">
      <c r="A94" s="35"/>
      <c r="B94" s="36"/>
      <c r="C94" s="37"/>
      <c r="D94" s="192" t="s">
        <v>184</v>
      </c>
      <c r="E94" s="37"/>
      <c r="F94" s="193" t="s">
        <v>1053</v>
      </c>
      <c r="G94" s="37"/>
      <c r="H94" s="37"/>
      <c r="I94" s="194"/>
      <c r="J94" s="37"/>
      <c r="K94" s="37"/>
      <c r="L94" s="40"/>
      <c r="M94" s="195"/>
      <c r="N94" s="19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184</v>
      </c>
      <c r="AU94" s="18" t="s">
        <v>85</v>
      </c>
    </row>
    <row r="95" spans="1:65" s="2" customFormat="1" ht="16.5" customHeight="1">
      <c r="A95" s="35"/>
      <c r="B95" s="36"/>
      <c r="C95" s="179" t="s">
        <v>182</v>
      </c>
      <c r="D95" s="179" t="s">
        <v>177</v>
      </c>
      <c r="E95" s="180" t="s">
        <v>1055</v>
      </c>
      <c r="F95" s="181" t="s">
        <v>1056</v>
      </c>
      <c r="G95" s="182" t="s">
        <v>202</v>
      </c>
      <c r="H95" s="183">
        <v>8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286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286</v>
      </c>
      <c r="BM95" s="190" t="s">
        <v>1057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1056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6.5" customHeight="1">
      <c r="A97" s="35"/>
      <c r="B97" s="36"/>
      <c r="C97" s="211" t="s">
        <v>214</v>
      </c>
      <c r="D97" s="211" t="s">
        <v>235</v>
      </c>
      <c r="E97" s="212" t="s">
        <v>1058</v>
      </c>
      <c r="F97" s="213" t="s">
        <v>1059</v>
      </c>
      <c r="G97" s="214" t="s">
        <v>202</v>
      </c>
      <c r="H97" s="215">
        <v>8</v>
      </c>
      <c r="I97" s="216"/>
      <c r="J97" s="217">
        <f>ROUND(I97*H97,2)</f>
        <v>0</v>
      </c>
      <c r="K97" s="213" t="s">
        <v>19</v>
      </c>
      <c r="L97" s="218"/>
      <c r="M97" s="219" t="s">
        <v>19</v>
      </c>
      <c r="N97" s="220" t="s">
        <v>46</v>
      </c>
      <c r="O97" s="65"/>
      <c r="P97" s="188">
        <f>O97*H97</f>
        <v>0</v>
      </c>
      <c r="Q97" s="188">
        <v>5.0000000000000002E-5</v>
      </c>
      <c r="R97" s="188">
        <f>Q97*H97</f>
        <v>4.0000000000000002E-4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289</v>
      </c>
      <c r="AT97" s="190" t="s">
        <v>235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286</v>
      </c>
      <c r="BM97" s="190" t="s">
        <v>1060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1059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2" customFormat="1" ht="16.5" customHeight="1">
      <c r="A99" s="35"/>
      <c r="B99" s="36"/>
      <c r="C99" s="179" t="s">
        <v>206</v>
      </c>
      <c r="D99" s="179" t="s">
        <v>177</v>
      </c>
      <c r="E99" s="180" t="s">
        <v>1061</v>
      </c>
      <c r="F99" s="181" t="s">
        <v>1062</v>
      </c>
      <c r="G99" s="182" t="s">
        <v>230</v>
      </c>
      <c r="H99" s="183">
        <v>990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286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286</v>
      </c>
      <c r="BM99" s="190" t="s">
        <v>1063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1062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24.2" customHeight="1">
      <c r="A101" s="35"/>
      <c r="B101" s="36"/>
      <c r="C101" s="211" t="s">
        <v>227</v>
      </c>
      <c r="D101" s="211" t="s">
        <v>235</v>
      </c>
      <c r="E101" s="212" t="s">
        <v>1064</v>
      </c>
      <c r="F101" s="213" t="s">
        <v>1065</v>
      </c>
      <c r="G101" s="214" t="s">
        <v>230</v>
      </c>
      <c r="H101" s="215">
        <v>1138.5</v>
      </c>
      <c r="I101" s="216"/>
      <c r="J101" s="217">
        <f>ROUND(I101*H101,2)</f>
        <v>0</v>
      </c>
      <c r="K101" s="213" t="s">
        <v>19</v>
      </c>
      <c r="L101" s="218"/>
      <c r="M101" s="219" t="s">
        <v>19</v>
      </c>
      <c r="N101" s="220" t="s">
        <v>46</v>
      </c>
      <c r="O101" s="65"/>
      <c r="P101" s="188">
        <f>O101*H101</f>
        <v>0</v>
      </c>
      <c r="Q101" s="188">
        <v>1.7000000000000001E-4</v>
      </c>
      <c r="R101" s="188">
        <f>Q101*H101</f>
        <v>0.19354500000000002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289</v>
      </c>
      <c r="AT101" s="190" t="s">
        <v>235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286</v>
      </c>
      <c r="BM101" s="190" t="s">
        <v>1066</v>
      </c>
    </row>
    <row r="102" spans="1:65" s="2" customFormat="1" ht="19.5">
      <c r="A102" s="35"/>
      <c r="B102" s="36"/>
      <c r="C102" s="37"/>
      <c r="D102" s="192" t="s">
        <v>184</v>
      </c>
      <c r="E102" s="37"/>
      <c r="F102" s="193" t="s">
        <v>1065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6.5" customHeight="1">
      <c r="A103" s="35"/>
      <c r="B103" s="36"/>
      <c r="C103" s="179" t="s">
        <v>234</v>
      </c>
      <c r="D103" s="179" t="s">
        <v>177</v>
      </c>
      <c r="E103" s="180" t="s">
        <v>1067</v>
      </c>
      <c r="F103" s="181" t="s">
        <v>1068</v>
      </c>
      <c r="G103" s="182" t="s">
        <v>202</v>
      </c>
      <c r="H103" s="183">
        <v>438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286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286</v>
      </c>
      <c r="BM103" s="190" t="s">
        <v>1069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1068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6.5" customHeight="1">
      <c r="A105" s="35"/>
      <c r="B105" s="36"/>
      <c r="C105" s="179" t="s">
        <v>239</v>
      </c>
      <c r="D105" s="179" t="s">
        <v>177</v>
      </c>
      <c r="E105" s="180" t="s">
        <v>1070</v>
      </c>
      <c r="F105" s="181" t="s">
        <v>1071</v>
      </c>
      <c r="G105" s="182" t="s">
        <v>202</v>
      </c>
      <c r="H105" s="183">
        <v>25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286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286</v>
      </c>
      <c r="BM105" s="190" t="s">
        <v>1072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1071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211" t="s">
        <v>245</v>
      </c>
      <c r="D107" s="211" t="s">
        <v>235</v>
      </c>
      <c r="E107" s="212" t="s">
        <v>1073</v>
      </c>
      <c r="F107" s="213" t="s">
        <v>1074</v>
      </c>
      <c r="G107" s="214" t="s">
        <v>202</v>
      </c>
      <c r="H107" s="215">
        <v>12</v>
      </c>
      <c r="I107" s="216"/>
      <c r="J107" s="217">
        <f>ROUND(I107*H107,2)</f>
        <v>0</v>
      </c>
      <c r="K107" s="213" t="s">
        <v>19</v>
      </c>
      <c r="L107" s="218"/>
      <c r="M107" s="219" t="s">
        <v>19</v>
      </c>
      <c r="N107" s="220" t="s">
        <v>46</v>
      </c>
      <c r="O107" s="65"/>
      <c r="P107" s="188">
        <f>O107*H107</f>
        <v>0</v>
      </c>
      <c r="Q107" s="188">
        <v>8.0000000000000004E-4</v>
      </c>
      <c r="R107" s="188">
        <f>Q107*H107</f>
        <v>9.6000000000000009E-3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289</v>
      </c>
      <c r="AT107" s="190" t="s">
        <v>235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286</v>
      </c>
      <c r="BM107" s="190" t="s">
        <v>1075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1074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2" customFormat="1" ht="16.5" customHeight="1">
      <c r="A109" s="35"/>
      <c r="B109" s="36"/>
      <c r="C109" s="211" t="s">
        <v>253</v>
      </c>
      <c r="D109" s="211" t="s">
        <v>235</v>
      </c>
      <c r="E109" s="212" t="s">
        <v>1076</v>
      </c>
      <c r="F109" s="213" t="s">
        <v>1077</v>
      </c>
      <c r="G109" s="214" t="s">
        <v>19</v>
      </c>
      <c r="H109" s="215">
        <v>13</v>
      </c>
      <c r="I109" s="216"/>
      <c r="J109" s="217">
        <f>ROUND(I109*H109,2)</f>
        <v>0</v>
      </c>
      <c r="K109" s="213" t="s">
        <v>19</v>
      </c>
      <c r="L109" s="218"/>
      <c r="M109" s="219" t="s">
        <v>19</v>
      </c>
      <c r="N109" s="220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289</v>
      </c>
      <c r="AT109" s="190" t="s">
        <v>235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286</v>
      </c>
      <c r="BM109" s="190" t="s">
        <v>1078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1077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24.2" customHeight="1">
      <c r="A111" s="35"/>
      <c r="B111" s="36"/>
      <c r="C111" s="179" t="s">
        <v>339</v>
      </c>
      <c r="D111" s="179" t="s">
        <v>177</v>
      </c>
      <c r="E111" s="180" t="s">
        <v>1079</v>
      </c>
      <c r="F111" s="181" t="s">
        <v>1080</v>
      </c>
      <c r="G111" s="182" t="s">
        <v>202</v>
      </c>
      <c r="H111" s="183">
        <v>6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286</v>
      </c>
      <c r="AT111" s="190" t="s">
        <v>177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286</v>
      </c>
      <c r="BM111" s="190" t="s">
        <v>1081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1080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16.5" customHeight="1">
      <c r="A113" s="35"/>
      <c r="B113" s="36"/>
      <c r="C113" s="211" t="s">
        <v>346</v>
      </c>
      <c r="D113" s="211" t="s">
        <v>235</v>
      </c>
      <c r="E113" s="212" t="s">
        <v>1082</v>
      </c>
      <c r="F113" s="213" t="s">
        <v>1083</v>
      </c>
      <c r="G113" s="214" t="s">
        <v>202</v>
      </c>
      <c r="H113" s="215">
        <v>6</v>
      </c>
      <c r="I113" s="216"/>
      <c r="J113" s="217">
        <f>ROUND(I113*H113,2)</f>
        <v>0</v>
      </c>
      <c r="K113" s="213" t="s">
        <v>19</v>
      </c>
      <c r="L113" s="218"/>
      <c r="M113" s="219" t="s">
        <v>19</v>
      </c>
      <c r="N113" s="220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289</v>
      </c>
      <c r="AT113" s="190" t="s">
        <v>235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286</v>
      </c>
      <c r="BM113" s="190" t="s">
        <v>1084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1083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16.5" customHeight="1">
      <c r="A115" s="35"/>
      <c r="B115" s="36"/>
      <c r="C115" s="179" t="s">
        <v>8</v>
      </c>
      <c r="D115" s="179" t="s">
        <v>177</v>
      </c>
      <c r="E115" s="180" t="s">
        <v>1085</v>
      </c>
      <c r="F115" s="181" t="s">
        <v>1086</v>
      </c>
      <c r="G115" s="182" t="s">
        <v>202</v>
      </c>
      <c r="H115" s="183">
        <v>1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286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286</v>
      </c>
      <c r="BM115" s="190" t="s">
        <v>1087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1086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266</v>
      </c>
      <c r="D117" s="179" t="s">
        <v>177</v>
      </c>
      <c r="E117" s="180" t="s">
        <v>1088</v>
      </c>
      <c r="F117" s="181" t="s">
        <v>1089</v>
      </c>
      <c r="G117" s="182" t="s">
        <v>193</v>
      </c>
      <c r="H117" s="183">
        <v>0.20399999999999999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286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286</v>
      </c>
      <c r="BM117" s="190" t="s">
        <v>1090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1089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2" customFormat="1" ht="16.5" customHeight="1">
      <c r="A119" s="35"/>
      <c r="B119" s="36"/>
      <c r="C119" s="179" t="s">
        <v>273</v>
      </c>
      <c r="D119" s="179" t="s">
        <v>177</v>
      </c>
      <c r="E119" s="180" t="s">
        <v>1091</v>
      </c>
      <c r="F119" s="181" t="s">
        <v>1092</v>
      </c>
      <c r="G119" s="182" t="s">
        <v>193</v>
      </c>
      <c r="H119" s="183">
        <v>0.20399999999999999</v>
      </c>
      <c r="I119" s="184"/>
      <c r="J119" s="185">
        <f>ROUND(I119*H119,2)</f>
        <v>0</v>
      </c>
      <c r="K119" s="181" t="s">
        <v>19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286</v>
      </c>
      <c r="AT119" s="190" t="s">
        <v>177</v>
      </c>
      <c r="AU119" s="190" t="s">
        <v>85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286</v>
      </c>
      <c r="BM119" s="190" t="s">
        <v>1093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1092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85</v>
      </c>
    </row>
    <row r="121" spans="1:65" s="12" customFormat="1" ht="25.9" customHeight="1">
      <c r="B121" s="163"/>
      <c r="C121" s="164"/>
      <c r="D121" s="165" t="s">
        <v>74</v>
      </c>
      <c r="E121" s="166" t="s">
        <v>235</v>
      </c>
      <c r="F121" s="166" t="s">
        <v>1094</v>
      </c>
      <c r="G121" s="164"/>
      <c r="H121" s="164"/>
      <c r="I121" s="167"/>
      <c r="J121" s="168">
        <f>BK121</f>
        <v>0</v>
      </c>
      <c r="K121" s="164"/>
      <c r="L121" s="169"/>
      <c r="M121" s="170"/>
      <c r="N121" s="171"/>
      <c r="O121" s="171"/>
      <c r="P121" s="172">
        <f>P122</f>
        <v>0</v>
      </c>
      <c r="Q121" s="171"/>
      <c r="R121" s="172">
        <f>R122</f>
        <v>1.25E-3</v>
      </c>
      <c r="S121" s="171"/>
      <c r="T121" s="173">
        <f>T122</f>
        <v>0.13102000000000003</v>
      </c>
      <c r="AR121" s="174" t="s">
        <v>175</v>
      </c>
      <c r="AT121" s="175" t="s">
        <v>74</v>
      </c>
      <c r="AU121" s="175" t="s">
        <v>75</v>
      </c>
      <c r="AY121" s="174" t="s">
        <v>174</v>
      </c>
      <c r="BK121" s="176">
        <f>BK122</f>
        <v>0</v>
      </c>
    </row>
    <row r="122" spans="1:65" s="12" customFormat="1" ht="22.9" customHeight="1">
      <c r="B122" s="163"/>
      <c r="C122" s="164"/>
      <c r="D122" s="165" t="s">
        <v>74</v>
      </c>
      <c r="E122" s="177" t="s">
        <v>1095</v>
      </c>
      <c r="F122" s="177" t="s">
        <v>1096</v>
      </c>
      <c r="G122" s="164"/>
      <c r="H122" s="164"/>
      <c r="I122" s="167"/>
      <c r="J122" s="178">
        <f>BK122</f>
        <v>0</v>
      </c>
      <c r="K122" s="164"/>
      <c r="L122" s="169"/>
      <c r="M122" s="170"/>
      <c r="N122" s="171"/>
      <c r="O122" s="171"/>
      <c r="P122" s="172">
        <f>SUM(P123:P136)</f>
        <v>0</v>
      </c>
      <c r="Q122" s="171"/>
      <c r="R122" s="172">
        <f>SUM(R123:R136)</f>
        <v>1.25E-3</v>
      </c>
      <c r="S122" s="171"/>
      <c r="T122" s="173">
        <f>SUM(T123:T136)</f>
        <v>0.13102000000000003</v>
      </c>
      <c r="AR122" s="174" t="s">
        <v>175</v>
      </c>
      <c r="AT122" s="175" t="s">
        <v>74</v>
      </c>
      <c r="AU122" s="175" t="s">
        <v>83</v>
      </c>
      <c r="AY122" s="174" t="s">
        <v>174</v>
      </c>
      <c r="BK122" s="176">
        <f>SUM(BK123:BK136)</f>
        <v>0</v>
      </c>
    </row>
    <row r="123" spans="1:65" s="2" customFormat="1" ht="16.5" customHeight="1">
      <c r="A123" s="35"/>
      <c r="B123" s="36"/>
      <c r="C123" s="179" t="s">
        <v>280</v>
      </c>
      <c r="D123" s="179" t="s">
        <v>177</v>
      </c>
      <c r="E123" s="180" t="s">
        <v>1097</v>
      </c>
      <c r="F123" s="181" t="s">
        <v>1098</v>
      </c>
      <c r="G123" s="182" t="s">
        <v>202</v>
      </c>
      <c r="H123" s="183">
        <v>7</v>
      </c>
      <c r="I123" s="184"/>
      <c r="J123" s="185">
        <f>ROUND(I123*H123,2)</f>
        <v>0</v>
      </c>
      <c r="K123" s="181" t="s">
        <v>19</v>
      </c>
      <c r="L123" s="40"/>
      <c r="M123" s="186" t="s">
        <v>19</v>
      </c>
      <c r="N123" s="187" t="s">
        <v>46</v>
      </c>
      <c r="O123" s="65"/>
      <c r="P123" s="188">
        <f>O123*H123</f>
        <v>0</v>
      </c>
      <c r="Q123" s="188">
        <v>0</v>
      </c>
      <c r="R123" s="188">
        <f>Q123*H123</f>
        <v>0</v>
      </c>
      <c r="S123" s="188">
        <v>8.5999999999999998E-4</v>
      </c>
      <c r="T123" s="189">
        <f>S123*H123</f>
        <v>6.0200000000000002E-3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589</v>
      </c>
      <c r="AT123" s="190" t="s">
        <v>177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589</v>
      </c>
      <c r="BM123" s="190" t="s">
        <v>1099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1098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6.5" customHeight="1">
      <c r="A125" s="35"/>
      <c r="B125" s="36"/>
      <c r="C125" s="179" t="s">
        <v>286</v>
      </c>
      <c r="D125" s="179" t="s">
        <v>177</v>
      </c>
      <c r="E125" s="180" t="s">
        <v>1100</v>
      </c>
      <c r="F125" s="181" t="s">
        <v>1101</v>
      </c>
      <c r="G125" s="182" t="s">
        <v>230</v>
      </c>
      <c r="H125" s="183">
        <v>14</v>
      </c>
      <c r="I125" s="184"/>
      <c r="J125" s="185">
        <f>ROUND(I125*H125,2)</f>
        <v>0</v>
      </c>
      <c r="K125" s="181" t="s">
        <v>19</v>
      </c>
      <c r="L125" s="40"/>
      <c r="M125" s="186" t="s">
        <v>19</v>
      </c>
      <c r="N125" s="187" t="s">
        <v>46</v>
      </c>
      <c r="O125" s="65"/>
      <c r="P125" s="188">
        <f>O125*H125</f>
        <v>0</v>
      </c>
      <c r="Q125" s="188">
        <v>2.0000000000000002E-5</v>
      </c>
      <c r="R125" s="188">
        <f>Q125*H125</f>
        <v>2.8000000000000003E-4</v>
      </c>
      <c r="S125" s="188">
        <v>2E-3</v>
      </c>
      <c r="T125" s="189">
        <f>S125*H125</f>
        <v>2.8000000000000001E-2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589</v>
      </c>
      <c r="AT125" s="190" t="s">
        <v>177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589</v>
      </c>
      <c r="BM125" s="190" t="s">
        <v>1102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1101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179" t="s">
        <v>293</v>
      </c>
      <c r="D127" s="179" t="s">
        <v>177</v>
      </c>
      <c r="E127" s="180" t="s">
        <v>1103</v>
      </c>
      <c r="F127" s="181" t="s">
        <v>1104</v>
      </c>
      <c r="G127" s="182" t="s">
        <v>230</v>
      </c>
      <c r="H127" s="183">
        <v>9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3.0000000000000001E-5</v>
      </c>
      <c r="R127" s="188">
        <f>Q127*H127</f>
        <v>2.7E-4</v>
      </c>
      <c r="S127" s="188">
        <v>3.0000000000000001E-3</v>
      </c>
      <c r="T127" s="189">
        <f>S127*H127</f>
        <v>2.7E-2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589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589</v>
      </c>
      <c r="BM127" s="190" t="s">
        <v>1105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1104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6.5" customHeight="1">
      <c r="A129" s="35"/>
      <c r="B129" s="36"/>
      <c r="C129" s="179" t="s">
        <v>300</v>
      </c>
      <c r="D129" s="179" t="s">
        <v>177</v>
      </c>
      <c r="E129" s="180" t="s">
        <v>1106</v>
      </c>
      <c r="F129" s="181" t="s">
        <v>1107</v>
      </c>
      <c r="G129" s="182" t="s">
        <v>230</v>
      </c>
      <c r="H129" s="183">
        <v>14</v>
      </c>
      <c r="I129" s="184"/>
      <c r="J129" s="185">
        <f>ROUND(I129*H129,2)</f>
        <v>0</v>
      </c>
      <c r="K129" s="181" t="s">
        <v>19</v>
      </c>
      <c r="L129" s="40"/>
      <c r="M129" s="186" t="s">
        <v>19</v>
      </c>
      <c r="N129" s="187" t="s">
        <v>46</v>
      </c>
      <c r="O129" s="65"/>
      <c r="P129" s="188">
        <f>O129*H129</f>
        <v>0</v>
      </c>
      <c r="Q129" s="188">
        <v>5.0000000000000002E-5</v>
      </c>
      <c r="R129" s="188">
        <f>Q129*H129</f>
        <v>6.9999999999999999E-4</v>
      </c>
      <c r="S129" s="188">
        <v>5.0000000000000001E-3</v>
      </c>
      <c r="T129" s="189">
        <f>S129*H129</f>
        <v>7.0000000000000007E-2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589</v>
      </c>
      <c r="AT129" s="190" t="s">
        <v>177</v>
      </c>
      <c r="AU129" s="190" t="s">
        <v>85</v>
      </c>
      <c r="AY129" s="18" t="s">
        <v>174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589</v>
      </c>
      <c r="BM129" s="190" t="s">
        <v>1108</v>
      </c>
    </row>
    <row r="130" spans="1:65" s="2" customFormat="1" ht="11.25">
      <c r="A130" s="35"/>
      <c r="B130" s="36"/>
      <c r="C130" s="37"/>
      <c r="D130" s="192" t="s">
        <v>184</v>
      </c>
      <c r="E130" s="37"/>
      <c r="F130" s="193" t="s">
        <v>1107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184</v>
      </c>
      <c r="AU130" s="18" t="s">
        <v>85</v>
      </c>
    </row>
    <row r="131" spans="1:65" s="2" customFormat="1" ht="16.5" customHeight="1">
      <c r="A131" s="35"/>
      <c r="B131" s="36"/>
      <c r="C131" s="179" t="s">
        <v>307</v>
      </c>
      <c r="D131" s="179" t="s">
        <v>177</v>
      </c>
      <c r="E131" s="180" t="s">
        <v>1109</v>
      </c>
      <c r="F131" s="181" t="s">
        <v>1110</v>
      </c>
      <c r="G131" s="182" t="s">
        <v>193</v>
      </c>
      <c r="H131" s="183">
        <v>0.13100000000000001</v>
      </c>
      <c r="I131" s="184"/>
      <c r="J131" s="185">
        <f>ROUND(I131*H131,2)</f>
        <v>0</v>
      </c>
      <c r="K131" s="181" t="s">
        <v>19</v>
      </c>
      <c r="L131" s="40"/>
      <c r="M131" s="186" t="s">
        <v>19</v>
      </c>
      <c r="N131" s="187" t="s">
        <v>46</v>
      </c>
      <c r="O131" s="65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589</v>
      </c>
      <c r="AT131" s="190" t="s">
        <v>177</v>
      </c>
      <c r="AU131" s="190" t="s">
        <v>85</v>
      </c>
      <c r="AY131" s="18" t="s">
        <v>174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589</v>
      </c>
      <c r="BM131" s="190" t="s">
        <v>1111</v>
      </c>
    </row>
    <row r="132" spans="1:65" s="2" customFormat="1" ht="11.25">
      <c r="A132" s="35"/>
      <c r="B132" s="36"/>
      <c r="C132" s="37"/>
      <c r="D132" s="192" t="s">
        <v>184</v>
      </c>
      <c r="E132" s="37"/>
      <c r="F132" s="193" t="s">
        <v>1110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184</v>
      </c>
      <c r="AU132" s="18" t="s">
        <v>85</v>
      </c>
    </row>
    <row r="133" spans="1:65" s="2" customFormat="1" ht="16.5" customHeight="1">
      <c r="A133" s="35"/>
      <c r="B133" s="36"/>
      <c r="C133" s="179" t="s">
        <v>315</v>
      </c>
      <c r="D133" s="179" t="s">
        <v>177</v>
      </c>
      <c r="E133" s="180" t="s">
        <v>1112</v>
      </c>
      <c r="F133" s="181" t="s">
        <v>1113</v>
      </c>
      <c r="G133" s="182" t="s">
        <v>193</v>
      </c>
      <c r="H133" s="183">
        <v>0.13100000000000001</v>
      </c>
      <c r="I133" s="184"/>
      <c r="J133" s="185">
        <f>ROUND(I133*H133,2)</f>
        <v>0</v>
      </c>
      <c r="K133" s="181" t="s">
        <v>19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589</v>
      </c>
      <c r="AT133" s="190" t="s">
        <v>177</v>
      </c>
      <c r="AU133" s="190" t="s">
        <v>85</v>
      </c>
      <c r="AY133" s="18" t="s">
        <v>174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589</v>
      </c>
      <c r="BM133" s="190" t="s">
        <v>1114</v>
      </c>
    </row>
    <row r="134" spans="1:65" s="2" customFormat="1" ht="11.25">
      <c r="A134" s="35"/>
      <c r="B134" s="36"/>
      <c r="C134" s="37"/>
      <c r="D134" s="192" t="s">
        <v>184</v>
      </c>
      <c r="E134" s="37"/>
      <c r="F134" s="193" t="s">
        <v>1113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184</v>
      </c>
      <c r="AU134" s="18" t="s">
        <v>85</v>
      </c>
    </row>
    <row r="135" spans="1:65" s="2" customFormat="1" ht="16.5" customHeight="1">
      <c r="A135" s="35"/>
      <c r="B135" s="36"/>
      <c r="C135" s="179" t="s">
        <v>7</v>
      </c>
      <c r="D135" s="179" t="s">
        <v>177</v>
      </c>
      <c r="E135" s="180" t="s">
        <v>1115</v>
      </c>
      <c r="F135" s="181" t="s">
        <v>1116</v>
      </c>
      <c r="G135" s="182" t="s">
        <v>193</v>
      </c>
      <c r="H135" s="183">
        <v>1.31</v>
      </c>
      <c r="I135" s="184"/>
      <c r="J135" s="185">
        <f>ROUND(I135*H135,2)</f>
        <v>0</v>
      </c>
      <c r="K135" s="181" t="s">
        <v>19</v>
      </c>
      <c r="L135" s="40"/>
      <c r="M135" s="186" t="s">
        <v>19</v>
      </c>
      <c r="N135" s="187" t="s">
        <v>46</v>
      </c>
      <c r="O135" s="65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589</v>
      </c>
      <c r="AT135" s="190" t="s">
        <v>177</v>
      </c>
      <c r="AU135" s="190" t="s">
        <v>85</v>
      </c>
      <c r="AY135" s="18" t="s">
        <v>174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589</v>
      </c>
      <c r="BM135" s="190" t="s">
        <v>1117</v>
      </c>
    </row>
    <row r="136" spans="1:65" s="2" customFormat="1" ht="11.25">
      <c r="A136" s="35"/>
      <c r="B136" s="36"/>
      <c r="C136" s="37"/>
      <c r="D136" s="192" t="s">
        <v>184</v>
      </c>
      <c r="E136" s="37"/>
      <c r="F136" s="193" t="s">
        <v>1116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184</v>
      </c>
      <c r="AU136" s="18" t="s">
        <v>85</v>
      </c>
    </row>
    <row r="137" spans="1:65" s="12" customFormat="1" ht="25.9" customHeight="1">
      <c r="B137" s="163"/>
      <c r="C137" s="164"/>
      <c r="D137" s="165" t="s">
        <v>74</v>
      </c>
      <c r="E137" s="166" t="s">
        <v>1018</v>
      </c>
      <c r="F137" s="166" t="s">
        <v>1019</v>
      </c>
      <c r="G137" s="164"/>
      <c r="H137" s="164"/>
      <c r="I137" s="167"/>
      <c r="J137" s="168">
        <f>BK137</f>
        <v>0</v>
      </c>
      <c r="K137" s="164"/>
      <c r="L137" s="169"/>
      <c r="M137" s="170"/>
      <c r="N137" s="171"/>
      <c r="O137" s="171"/>
      <c r="P137" s="172">
        <f>SUM(P138:P140)</f>
        <v>0</v>
      </c>
      <c r="Q137" s="171"/>
      <c r="R137" s="172">
        <f>SUM(R138:R140)</f>
        <v>0</v>
      </c>
      <c r="S137" s="171"/>
      <c r="T137" s="173">
        <f>SUM(T138:T140)</f>
        <v>0</v>
      </c>
      <c r="AR137" s="174" t="s">
        <v>182</v>
      </c>
      <c r="AT137" s="175" t="s">
        <v>74</v>
      </c>
      <c r="AU137" s="175" t="s">
        <v>75</v>
      </c>
      <c r="AY137" s="174" t="s">
        <v>174</v>
      </c>
      <c r="BK137" s="176">
        <f>SUM(BK138:BK140)</f>
        <v>0</v>
      </c>
    </row>
    <row r="138" spans="1:65" s="2" customFormat="1" ht="16.5" customHeight="1">
      <c r="A138" s="35"/>
      <c r="B138" s="36"/>
      <c r="C138" s="179" t="s">
        <v>326</v>
      </c>
      <c r="D138" s="179" t="s">
        <v>177</v>
      </c>
      <c r="E138" s="180" t="s">
        <v>1118</v>
      </c>
      <c r="F138" s="181" t="s">
        <v>1119</v>
      </c>
      <c r="G138" s="182" t="s">
        <v>1022</v>
      </c>
      <c r="H138" s="183">
        <v>24</v>
      </c>
      <c r="I138" s="184"/>
      <c r="J138" s="185">
        <f>ROUND(I138*H138,2)</f>
        <v>0</v>
      </c>
      <c r="K138" s="181" t="s">
        <v>19</v>
      </c>
      <c r="L138" s="40"/>
      <c r="M138" s="186" t="s">
        <v>19</v>
      </c>
      <c r="N138" s="187" t="s">
        <v>46</v>
      </c>
      <c r="O138" s="65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1023</v>
      </c>
      <c r="AT138" s="190" t="s">
        <v>177</v>
      </c>
      <c r="AU138" s="190" t="s">
        <v>83</v>
      </c>
      <c r="AY138" s="18" t="s">
        <v>174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1023</v>
      </c>
      <c r="BM138" s="190" t="s">
        <v>1120</v>
      </c>
    </row>
    <row r="139" spans="1:65" s="2" customFormat="1" ht="11.25">
      <c r="A139" s="35"/>
      <c r="B139" s="36"/>
      <c r="C139" s="37"/>
      <c r="D139" s="192" t="s">
        <v>184</v>
      </c>
      <c r="E139" s="37"/>
      <c r="F139" s="193" t="s">
        <v>1119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184</v>
      </c>
      <c r="AU139" s="18" t="s">
        <v>83</v>
      </c>
    </row>
    <row r="140" spans="1:65" s="2" customFormat="1" ht="29.25">
      <c r="A140" s="35"/>
      <c r="B140" s="36"/>
      <c r="C140" s="37"/>
      <c r="D140" s="192" t="s">
        <v>197</v>
      </c>
      <c r="E140" s="37"/>
      <c r="F140" s="210" t="s">
        <v>1121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197</v>
      </c>
      <c r="AU140" s="18" t="s">
        <v>83</v>
      </c>
    </row>
    <row r="141" spans="1:65" s="12" customFormat="1" ht="25.9" customHeight="1">
      <c r="B141" s="163"/>
      <c r="C141" s="164"/>
      <c r="D141" s="165" t="s">
        <v>74</v>
      </c>
      <c r="E141" s="166" t="s">
        <v>134</v>
      </c>
      <c r="F141" s="166" t="s">
        <v>1122</v>
      </c>
      <c r="G141" s="164"/>
      <c r="H141" s="164"/>
      <c r="I141" s="167"/>
      <c r="J141" s="168">
        <f>BK141</f>
        <v>0</v>
      </c>
      <c r="K141" s="164"/>
      <c r="L141" s="169"/>
      <c r="M141" s="170"/>
      <c r="N141" s="171"/>
      <c r="O141" s="171"/>
      <c r="P141" s="172">
        <f>P142</f>
        <v>0</v>
      </c>
      <c r="Q141" s="171"/>
      <c r="R141" s="172">
        <f>R142</f>
        <v>0</v>
      </c>
      <c r="S141" s="171"/>
      <c r="T141" s="173">
        <f>T142</f>
        <v>0</v>
      </c>
      <c r="AR141" s="174" t="s">
        <v>214</v>
      </c>
      <c r="AT141" s="175" t="s">
        <v>74</v>
      </c>
      <c r="AU141" s="175" t="s">
        <v>75</v>
      </c>
      <c r="AY141" s="174" t="s">
        <v>174</v>
      </c>
      <c r="BK141" s="176">
        <f>BK142</f>
        <v>0</v>
      </c>
    </row>
    <row r="142" spans="1:65" s="12" customFormat="1" ht="22.9" customHeight="1">
      <c r="B142" s="163"/>
      <c r="C142" s="164"/>
      <c r="D142" s="165" t="s">
        <v>74</v>
      </c>
      <c r="E142" s="177" t="s">
        <v>1123</v>
      </c>
      <c r="F142" s="177" t="s">
        <v>1124</v>
      </c>
      <c r="G142" s="164"/>
      <c r="H142" s="164"/>
      <c r="I142" s="167"/>
      <c r="J142" s="178">
        <f>BK142</f>
        <v>0</v>
      </c>
      <c r="K142" s="164"/>
      <c r="L142" s="169"/>
      <c r="M142" s="170"/>
      <c r="N142" s="171"/>
      <c r="O142" s="171"/>
      <c r="P142" s="172">
        <f>SUM(P143:P145)</f>
        <v>0</v>
      </c>
      <c r="Q142" s="171"/>
      <c r="R142" s="172">
        <f>SUM(R143:R145)</f>
        <v>0</v>
      </c>
      <c r="S142" s="171"/>
      <c r="T142" s="173">
        <f>SUM(T143:T145)</f>
        <v>0</v>
      </c>
      <c r="AR142" s="174" t="s">
        <v>214</v>
      </c>
      <c r="AT142" s="175" t="s">
        <v>74</v>
      </c>
      <c r="AU142" s="175" t="s">
        <v>83</v>
      </c>
      <c r="AY142" s="174" t="s">
        <v>174</v>
      </c>
      <c r="BK142" s="176">
        <f>SUM(BK143:BK145)</f>
        <v>0</v>
      </c>
    </row>
    <row r="143" spans="1:65" s="2" customFormat="1" ht="16.5" customHeight="1">
      <c r="A143" s="35"/>
      <c r="B143" s="36"/>
      <c r="C143" s="179" t="s">
        <v>333</v>
      </c>
      <c r="D143" s="179" t="s">
        <v>177</v>
      </c>
      <c r="E143" s="180" t="s">
        <v>1125</v>
      </c>
      <c r="F143" s="181" t="s">
        <v>1126</v>
      </c>
      <c r="G143" s="182" t="s">
        <v>1127</v>
      </c>
      <c r="H143" s="183">
        <v>1</v>
      </c>
      <c r="I143" s="184"/>
      <c r="J143" s="185">
        <f>ROUND(I143*H143,2)</f>
        <v>0</v>
      </c>
      <c r="K143" s="181" t="s">
        <v>19</v>
      </c>
      <c r="L143" s="40"/>
      <c r="M143" s="186" t="s">
        <v>19</v>
      </c>
      <c r="N143" s="187" t="s">
        <v>46</v>
      </c>
      <c r="O143" s="65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1128</v>
      </c>
      <c r="AT143" s="190" t="s">
        <v>177</v>
      </c>
      <c r="AU143" s="190" t="s">
        <v>85</v>
      </c>
      <c r="AY143" s="18" t="s">
        <v>174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1128</v>
      </c>
      <c r="BM143" s="190" t="s">
        <v>1129</v>
      </c>
    </row>
    <row r="144" spans="1:65" s="2" customFormat="1" ht="11.25">
      <c r="A144" s="35"/>
      <c r="B144" s="36"/>
      <c r="C144" s="37"/>
      <c r="D144" s="192" t="s">
        <v>184</v>
      </c>
      <c r="E144" s="37"/>
      <c r="F144" s="193" t="s">
        <v>1126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184</v>
      </c>
      <c r="AU144" s="18" t="s">
        <v>85</v>
      </c>
    </row>
    <row r="145" spans="1:47" s="2" customFormat="1" ht="19.5">
      <c r="A145" s="35"/>
      <c r="B145" s="36"/>
      <c r="C145" s="37"/>
      <c r="D145" s="192" t="s">
        <v>197</v>
      </c>
      <c r="E145" s="37"/>
      <c r="F145" s="210" t="s">
        <v>1130</v>
      </c>
      <c r="G145" s="37"/>
      <c r="H145" s="37"/>
      <c r="I145" s="194"/>
      <c r="J145" s="37"/>
      <c r="K145" s="37"/>
      <c r="L145" s="40"/>
      <c r="M145" s="238"/>
      <c r="N145" s="239"/>
      <c r="O145" s="240"/>
      <c r="P145" s="240"/>
      <c r="Q145" s="240"/>
      <c r="R145" s="240"/>
      <c r="S145" s="240"/>
      <c r="T145" s="241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197</v>
      </c>
      <c r="AU145" s="18" t="s">
        <v>85</v>
      </c>
    </row>
    <row r="146" spans="1:47" s="2" customFormat="1" ht="6.95" customHeight="1">
      <c r="A146" s="35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0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algorithmName="SHA-512" hashValue="FGFbuLr501Xi4G0d4ECI+sIgA8qdDb3frQqeG4Y2o+HbeGF07MOtu0YsQUh0eIqCtcLZXkyOYeFCFfROdaHqbg==" saltValue="9qmm/wIN5kkb01XIce8s0WJcukpxpN8ITmCitNLAU2sE76KXWR3gU8Kq7drQGMTnJJw51nbHcHJCxeBcXdC1XQ==" spinCount="100000" sheet="1" objects="1" scenarios="1" formatColumns="0" formatRows="0" autoFilter="0"/>
  <autoFilter ref="C85:K145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1038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1132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ROUND(J92,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ROUND((SUM(BE92:BE138)),  2)</f>
        <v>0</v>
      </c>
      <c r="G35" s="35"/>
      <c r="H35" s="35"/>
      <c r="I35" s="125">
        <v>0.21</v>
      </c>
      <c r="J35" s="124">
        <f>ROUND(((SUM(BE92:BE138))*I35),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ROUND((SUM(BF92:BF138)),  2)</f>
        <v>0</v>
      </c>
      <c r="G36" s="35"/>
      <c r="H36" s="35"/>
      <c r="I36" s="125">
        <v>0.12</v>
      </c>
      <c r="J36" s="124">
        <f>ROUND(((SUM(BF92:BF138))*I36),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ROUND((SUM(BG92:BG138)),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ROUND((SUM(BH92:BH138)),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ROUND((SUM(BI92:BI138)),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1038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03.1 - Připojneí VZT, Pohonu dveří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J92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143</v>
      </c>
      <c r="E64" s="144"/>
      <c r="F64" s="144"/>
      <c r="G64" s="144"/>
      <c r="H64" s="144"/>
      <c r="I64" s="144"/>
      <c r="J64" s="145">
        <f>J93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147</v>
      </c>
      <c r="E65" s="149"/>
      <c r="F65" s="149"/>
      <c r="G65" s="149"/>
      <c r="H65" s="149"/>
      <c r="I65" s="149"/>
      <c r="J65" s="150">
        <f>J94</f>
        <v>0</v>
      </c>
      <c r="K65" s="98"/>
      <c r="L65" s="151"/>
    </row>
    <row r="66" spans="1:31" s="9" customFormat="1" ht="24.95" customHeight="1">
      <c r="B66" s="141"/>
      <c r="C66" s="142"/>
      <c r="D66" s="143" t="s">
        <v>150</v>
      </c>
      <c r="E66" s="144"/>
      <c r="F66" s="144"/>
      <c r="G66" s="144"/>
      <c r="H66" s="144"/>
      <c r="I66" s="144"/>
      <c r="J66" s="145">
        <f>J97</f>
        <v>0</v>
      </c>
      <c r="K66" s="142"/>
      <c r="L66" s="146"/>
    </row>
    <row r="67" spans="1:31" s="10" customFormat="1" ht="19.899999999999999" customHeight="1">
      <c r="B67" s="147"/>
      <c r="C67" s="98"/>
      <c r="D67" s="148" t="s">
        <v>1039</v>
      </c>
      <c r="E67" s="149"/>
      <c r="F67" s="149"/>
      <c r="G67" s="149"/>
      <c r="H67" s="149"/>
      <c r="I67" s="149"/>
      <c r="J67" s="150">
        <f>J98</f>
        <v>0</v>
      </c>
      <c r="K67" s="98"/>
      <c r="L67" s="151"/>
    </row>
    <row r="68" spans="1:31" s="9" customFormat="1" ht="24.95" customHeight="1">
      <c r="B68" s="141"/>
      <c r="C68" s="142"/>
      <c r="D68" s="143" t="s">
        <v>1040</v>
      </c>
      <c r="E68" s="144"/>
      <c r="F68" s="144"/>
      <c r="G68" s="144"/>
      <c r="H68" s="144"/>
      <c r="I68" s="144"/>
      <c r="J68" s="145">
        <f>J131</f>
        <v>0</v>
      </c>
      <c r="K68" s="142"/>
      <c r="L68" s="146"/>
    </row>
    <row r="69" spans="1:31" s="10" customFormat="1" ht="19.899999999999999" customHeight="1">
      <c r="B69" s="147"/>
      <c r="C69" s="98"/>
      <c r="D69" s="148" t="s">
        <v>1041</v>
      </c>
      <c r="E69" s="149"/>
      <c r="F69" s="149"/>
      <c r="G69" s="149"/>
      <c r="H69" s="149"/>
      <c r="I69" s="149"/>
      <c r="J69" s="150">
        <f>J132</f>
        <v>0</v>
      </c>
      <c r="K69" s="98"/>
      <c r="L69" s="151"/>
    </row>
    <row r="70" spans="1:31" s="9" customFormat="1" ht="24.95" customHeight="1">
      <c r="B70" s="141"/>
      <c r="C70" s="142"/>
      <c r="D70" s="143" t="s">
        <v>770</v>
      </c>
      <c r="E70" s="144"/>
      <c r="F70" s="144"/>
      <c r="G70" s="144"/>
      <c r="H70" s="144"/>
      <c r="I70" s="144"/>
      <c r="J70" s="145">
        <f>J135</f>
        <v>0</v>
      </c>
      <c r="K70" s="142"/>
      <c r="L70" s="146"/>
    </row>
    <row r="71" spans="1:31" s="2" customFormat="1" ht="21.7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6" spans="1:31" s="2" customFormat="1" ht="6.95" customHeight="1">
      <c r="A76" s="35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4.95" customHeight="1">
      <c r="A77" s="35"/>
      <c r="B77" s="36"/>
      <c r="C77" s="24" t="s">
        <v>159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16</v>
      </c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6.5" customHeight="1">
      <c r="A80" s="35"/>
      <c r="B80" s="36"/>
      <c r="C80" s="37"/>
      <c r="D80" s="37"/>
      <c r="E80" s="380" t="str">
        <f>E7</f>
        <v>Expektace_04_25</v>
      </c>
      <c r="F80" s="381"/>
      <c r="G80" s="381"/>
      <c r="H80" s="381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1" customFormat="1" ht="12" customHeight="1">
      <c r="B81" s="22"/>
      <c r="C81" s="30" t="s">
        <v>137</v>
      </c>
      <c r="D81" s="23"/>
      <c r="E81" s="23"/>
      <c r="F81" s="23"/>
      <c r="G81" s="23"/>
      <c r="H81" s="23"/>
      <c r="I81" s="23"/>
      <c r="J81" s="23"/>
      <c r="K81" s="23"/>
      <c r="L81" s="21"/>
    </row>
    <row r="82" spans="1:65" s="2" customFormat="1" ht="16.5" customHeight="1">
      <c r="A82" s="35"/>
      <c r="B82" s="36"/>
      <c r="C82" s="37"/>
      <c r="D82" s="37"/>
      <c r="E82" s="380" t="s">
        <v>1038</v>
      </c>
      <c r="F82" s="382"/>
      <c r="G82" s="382"/>
      <c r="H82" s="382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1131</v>
      </c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6.5" customHeight="1">
      <c r="A84" s="35"/>
      <c r="B84" s="36"/>
      <c r="C84" s="37"/>
      <c r="D84" s="37"/>
      <c r="E84" s="334" t="str">
        <f>E11</f>
        <v>03.1 - Připojneí VZT, Pohonu dveří</v>
      </c>
      <c r="F84" s="382"/>
      <c r="G84" s="382"/>
      <c r="H84" s="382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2" customHeight="1">
      <c r="A86" s="35"/>
      <c r="B86" s="36"/>
      <c r="C86" s="30" t="s">
        <v>21</v>
      </c>
      <c r="D86" s="37"/>
      <c r="E86" s="37"/>
      <c r="F86" s="28" t="str">
        <f>F14</f>
        <v>parc.č. 650/40, 650/39, 650/38</v>
      </c>
      <c r="G86" s="37"/>
      <c r="H86" s="37"/>
      <c r="I86" s="30" t="s">
        <v>23</v>
      </c>
      <c r="J86" s="60" t="str">
        <f>IF(J14="","",J14)</f>
        <v>18. 6. 2024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6.9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25</v>
      </c>
      <c r="D88" s="37"/>
      <c r="E88" s="37"/>
      <c r="F88" s="28" t="str">
        <f>E17</f>
        <v>Nemocnice ve Frýdku-Místku, p.o.</v>
      </c>
      <c r="G88" s="37"/>
      <c r="H88" s="37"/>
      <c r="I88" s="30" t="s">
        <v>32</v>
      </c>
      <c r="J88" s="33" t="str">
        <f>E23</f>
        <v xml:space="preserve"> 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30</v>
      </c>
      <c r="D89" s="37"/>
      <c r="E89" s="37"/>
      <c r="F89" s="28" t="str">
        <f>IF(E20="","",E20)</f>
        <v>Vyplň údaj</v>
      </c>
      <c r="G89" s="37"/>
      <c r="H89" s="37"/>
      <c r="I89" s="30" t="s">
        <v>35</v>
      </c>
      <c r="J89" s="33" t="str">
        <f>E26</f>
        <v>Amun Pro s.r.o.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0.3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11" customFormat="1" ht="29.25" customHeight="1">
      <c r="A91" s="152"/>
      <c r="B91" s="153"/>
      <c r="C91" s="154" t="s">
        <v>160</v>
      </c>
      <c r="D91" s="155" t="s">
        <v>60</v>
      </c>
      <c r="E91" s="155" t="s">
        <v>56</v>
      </c>
      <c r="F91" s="155" t="s">
        <v>57</v>
      </c>
      <c r="G91" s="155" t="s">
        <v>161</v>
      </c>
      <c r="H91" s="155" t="s">
        <v>162</v>
      </c>
      <c r="I91" s="155" t="s">
        <v>163</v>
      </c>
      <c r="J91" s="155" t="s">
        <v>141</v>
      </c>
      <c r="K91" s="156" t="s">
        <v>164</v>
      </c>
      <c r="L91" s="157"/>
      <c r="M91" s="69" t="s">
        <v>19</v>
      </c>
      <c r="N91" s="70" t="s">
        <v>45</v>
      </c>
      <c r="O91" s="70" t="s">
        <v>165</v>
      </c>
      <c r="P91" s="70" t="s">
        <v>166</v>
      </c>
      <c r="Q91" s="70" t="s">
        <v>167</v>
      </c>
      <c r="R91" s="70" t="s">
        <v>168</v>
      </c>
      <c r="S91" s="70" t="s">
        <v>169</v>
      </c>
      <c r="T91" s="71" t="s">
        <v>170</v>
      </c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</row>
    <row r="92" spans="1:65" s="2" customFormat="1" ht="22.9" customHeight="1">
      <c r="A92" s="35"/>
      <c r="B92" s="36"/>
      <c r="C92" s="76" t="s">
        <v>171</v>
      </c>
      <c r="D92" s="37"/>
      <c r="E92" s="37"/>
      <c r="F92" s="37"/>
      <c r="G92" s="37"/>
      <c r="H92" s="37"/>
      <c r="I92" s="37"/>
      <c r="J92" s="158">
        <f>BK92</f>
        <v>0</v>
      </c>
      <c r="K92" s="37"/>
      <c r="L92" s="40"/>
      <c r="M92" s="72"/>
      <c r="N92" s="159"/>
      <c r="O92" s="73"/>
      <c r="P92" s="160">
        <f>P93+P97+P131+P135</f>
        <v>0</v>
      </c>
      <c r="Q92" s="73"/>
      <c r="R92" s="160">
        <f>R93+R97+R131+R135</f>
        <v>2.4879500000000002E-2</v>
      </c>
      <c r="S92" s="73"/>
      <c r="T92" s="161">
        <f>T93+T97+T131+T135</f>
        <v>7.4000000000000003E-3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74</v>
      </c>
      <c r="AU92" s="18" t="s">
        <v>142</v>
      </c>
      <c r="BK92" s="162">
        <f>BK93+BK97+BK131+BK135</f>
        <v>0</v>
      </c>
    </row>
    <row r="93" spans="1:65" s="12" customFormat="1" ht="25.9" customHeight="1">
      <c r="B93" s="163"/>
      <c r="C93" s="164"/>
      <c r="D93" s="165" t="s">
        <v>74</v>
      </c>
      <c r="E93" s="166" t="s">
        <v>172</v>
      </c>
      <c r="F93" s="166" t="s">
        <v>173</v>
      </c>
      <c r="G93" s="164"/>
      <c r="H93" s="164"/>
      <c r="I93" s="167"/>
      <c r="J93" s="168">
        <f>BK93</f>
        <v>0</v>
      </c>
      <c r="K93" s="164"/>
      <c r="L93" s="169"/>
      <c r="M93" s="170"/>
      <c r="N93" s="171"/>
      <c r="O93" s="171"/>
      <c r="P93" s="172">
        <f>P94</f>
        <v>0</v>
      </c>
      <c r="Q93" s="171"/>
      <c r="R93" s="172">
        <f>R94</f>
        <v>2.8E-5</v>
      </c>
      <c r="S93" s="171"/>
      <c r="T93" s="173">
        <f>T94</f>
        <v>1.4E-3</v>
      </c>
      <c r="AR93" s="174" t="s">
        <v>83</v>
      </c>
      <c r="AT93" s="175" t="s">
        <v>74</v>
      </c>
      <c r="AU93" s="175" t="s">
        <v>75</v>
      </c>
      <c r="AY93" s="174" t="s">
        <v>174</v>
      </c>
      <c r="BK93" s="176">
        <f>BK94</f>
        <v>0</v>
      </c>
    </row>
    <row r="94" spans="1:65" s="12" customFormat="1" ht="22.9" customHeight="1">
      <c r="B94" s="163"/>
      <c r="C94" s="164"/>
      <c r="D94" s="165" t="s">
        <v>74</v>
      </c>
      <c r="E94" s="177" t="s">
        <v>239</v>
      </c>
      <c r="F94" s="177" t="s">
        <v>292</v>
      </c>
      <c r="G94" s="164"/>
      <c r="H94" s="164"/>
      <c r="I94" s="167"/>
      <c r="J94" s="178">
        <f>BK94</f>
        <v>0</v>
      </c>
      <c r="K94" s="164"/>
      <c r="L94" s="169"/>
      <c r="M94" s="170"/>
      <c r="N94" s="171"/>
      <c r="O94" s="171"/>
      <c r="P94" s="172">
        <f>SUM(P95:P96)</f>
        <v>0</v>
      </c>
      <c r="Q94" s="171"/>
      <c r="R94" s="172">
        <f>SUM(R95:R96)</f>
        <v>2.8E-5</v>
      </c>
      <c r="S94" s="171"/>
      <c r="T94" s="173">
        <f>SUM(T95:T96)</f>
        <v>1.4E-3</v>
      </c>
      <c r="AR94" s="174" t="s">
        <v>83</v>
      </c>
      <c r="AT94" s="175" t="s">
        <v>74</v>
      </c>
      <c r="AU94" s="175" t="s">
        <v>83</v>
      </c>
      <c r="AY94" s="174" t="s">
        <v>174</v>
      </c>
      <c r="BK94" s="176">
        <f>SUM(BK95:BK96)</f>
        <v>0</v>
      </c>
    </row>
    <row r="95" spans="1:65" s="2" customFormat="1" ht="16.5" customHeight="1">
      <c r="A95" s="35"/>
      <c r="B95" s="36"/>
      <c r="C95" s="179" t="s">
        <v>234</v>
      </c>
      <c r="D95" s="179" t="s">
        <v>177</v>
      </c>
      <c r="E95" s="180" t="s">
        <v>1133</v>
      </c>
      <c r="F95" s="181" t="s">
        <v>1134</v>
      </c>
      <c r="G95" s="182" t="s">
        <v>230</v>
      </c>
      <c r="H95" s="183">
        <v>1.4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2.0000000000000002E-5</v>
      </c>
      <c r="R95" s="188">
        <f>Q95*H95</f>
        <v>2.8E-5</v>
      </c>
      <c r="S95" s="188">
        <v>1E-3</v>
      </c>
      <c r="T95" s="189">
        <f>S95*H95</f>
        <v>1.4E-3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1135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1134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12" customFormat="1" ht="25.9" customHeight="1">
      <c r="B97" s="163"/>
      <c r="C97" s="164"/>
      <c r="D97" s="165" t="s">
        <v>74</v>
      </c>
      <c r="E97" s="166" t="s">
        <v>405</v>
      </c>
      <c r="F97" s="166" t="s">
        <v>406</v>
      </c>
      <c r="G97" s="164"/>
      <c r="H97" s="164"/>
      <c r="I97" s="167"/>
      <c r="J97" s="168">
        <f>BK97</f>
        <v>0</v>
      </c>
      <c r="K97" s="164"/>
      <c r="L97" s="169"/>
      <c r="M97" s="170"/>
      <c r="N97" s="171"/>
      <c r="O97" s="171"/>
      <c r="P97" s="172">
        <f>P98</f>
        <v>0</v>
      </c>
      <c r="Q97" s="171"/>
      <c r="R97" s="172">
        <f>R98</f>
        <v>2.4791500000000001E-2</v>
      </c>
      <c r="S97" s="171"/>
      <c r="T97" s="173">
        <f>T98</f>
        <v>0</v>
      </c>
      <c r="AR97" s="174" t="s">
        <v>85</v>
      </c>
      <c r="AT97" s="175" t="s">
        <v>74</v>
      </c>
      <c r="AU97" s="175" t="s">
        <v>75</v>
      </c>
      <c r="AY97" s="174" t="s">
        <v>174</v>
      </c>
      <c r="BK97" s="176">
        <f>BK98</f>
        <v>0</v>
      </c>
    </row>
    <row r="98" spans="1:65" s="12" customFormat="1" ht="22.9" customHeight="1">
      <c r="B98" s="163"/>
      <c r="C98" s="164"/>
      <c r="D98" s="165" t="s">
        <v>74</v>
      </c>
      <c r="E98" s="177" t="s">
        <v>1044</v>
      </c>
      <c r="F98" s="177" t="s">
        <v>1045</v>
      </c>
      <c r="G98" s="164"/>
      <c r="H98" s="164"/>
      <c r="I98" s="167"/>
      <c r="J98" s="178">
        <f>BK98</f>
        <v>0</v>
      </c>
      <c r="K98" s="164"/>
      <c r="L98" s="169"/>
      <c r="M98" s="170"/>
      <c r="N98" s="171"/>
      <c r="O98" s="171"/>
      <c r="P98" s="172">
        <f>SUM(P99:P130)</f>
        <v>0</v>
      </c>
      <c r="Q98" s="171"/>
      <c r="R98" s="172">
        <f>SUM(R99:R130)</f>
        <v>2.4791500000000001E-2</v>
      </c>
      <c r="S98" s="171"/>
      <c r="T98" s="173">
        <f>SUM(T99:T130)</f>
        <v>0</v>
      </c>
      <c r="AR98" s="174" t="s">
        <v>85</v>
      </c>
      <c r="AT98" s="175" t="s">
        <v>74</v>
      </c>
      <c r="AU98" s="175" t="s">
        <v>83</v>
      </c>
      <c r="AY98" s="174" t="s">
        <v>174</v>
      </c>
      <c r="BK98" s="176">
        <f>SUM(BK99:BK130)</f>
        <v>0</v>
      </c>
    </row>
    <row r="99" spans="1:65" s="2" customFormat="1" ht="21.75" customHeight="1">
      <c r="A99" s="35"/>
      <c r="B99" s="36"/>
      <c r="C99" s="179" t="s">
        <v>182</v>
      </c>
      <c r="D99" s="179" t="s">
        <v>177</v>
      </c>
      <c r="E99" s="180" t="s">
        <v>1136</v>
      </c>
      <c r="F99" s="181" t="s">
        <v>1137</v>
      </c>
      <c r="G99" s="182" t="s">
        <v>230</v>
      </c>
      <c r="H99" s="183">
        <v>14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286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286</v>
      </c>
      <c r="BM99" s="190" t="s">
        <v>1138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1137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24.2" customHeight="1">
      <c r="A101" s="35"/>
      <c r="B101" s="36"/>
      <c r="C101" s="211" t="s">
        <v>214</v>
      </c>
      <c r="D101" s="211" t="s">
        <v>235</v>
      </c>
      <c r="E101" s="212" t="s">
        <v>1139</v>
      </c>
      <c r="F101" s="213" t="s">
        <v>1140</v>
      </c>
      <c r="G101" s="214" t="s">
        <v>230</v>
      </c>
      <c r="H101" s="215">
        <v>16.100000000000001</v>
      </c>
      <c r="I101" s="216"/>
      <c r="J101" s="217">
        <f>ROUND(I101*H101,2)</f>
        <v>0</v>
      </c>
      <c r="K101" s="213" t="s">
        <v>19</v>
      </c>
      <c r="L101" s="218"/>
      <c r="M101" s="219" t="s">
        <v>19</v>
      </c>
      <c r="N101" s="220" t="s">
        <v>46</v>
      </c>
      <c r="O101" s="65"/>
      <c r="P101" s="188">
        <f>O101*H101</f>
        <v>0</v>
      </c>
      <c r="Q101" s="188">
        <v>1.1E-4</v>
      </c>
      <c r="R101" s="188">
        <f>Q101*H101</f>
        <v>1.7710000000000002E-3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289</v>
      </c>
      <c r="AT101" s="190" t="s">
        <v>235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286</v>
      </c>
      <c r="BM101" s="190" t="s">
        <v>1141</v>
      </c>
    </row>
    <row r="102" spans="1:65" s="2" customFormat="1" ht="19.5">
      <c r="A102" s="35"/>
      <c r="B102" s="36"/>
      <c r="C102" s="37"/>
      <c r="D102" s="192" t="s">
        <v>184</v>
      </c>
      <c r="E102" s="37"/>
      <c r="F102" s="193" t="s">
        <v>1140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9.5">
      <c r="A103" s="35"/>
      <c r="B103" s="36"/>
      <c r="C103" s="37"/>
      <c r="D103" s="192" t="s">
        <v>197</v>
      </c>
      <c r="E103" s="37"/>
      <c r="F103" s="210" t="s">
        <v>1142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197</v>
      </c>
      <c r="AU103" s="18" t="s">
        <v>85</v>
      </c>
    </row>
    <row r="104" spans="1:65" s="2" customFormat="1" ht="16.5" customHeight="1">
      <c r="A104" s="35"/>
      <c r="B104" s="36"/>
      <c r="C104" s="179" t="s">
        <v>206</v>
      </c>
      <c r="D104" s="179" t="s">
        <v>177</v>
      </c>
      <c r="E104" s="180" t="s">
        <v>1143</v>
      </c>
      <c r="F104" s="181" t="s">
        <v>1144</v>
      </c>
      <c r="G104" s="182" t="s">
        <v>230</v>
      </c>
      <c r="H104" s="183">
        <v>23</v>
      </c>
      <c r="I104" s="184"/>
      <c r="J104" s="185">
        <f>ROUND(I104*H104,2)</f>
        <v>0</v>
      </c>
      <c r="K104" s="181" t="s">
        <v>19</v>
      </c>
      <c r="L104" s="40"/>
      <c r="M104" s="186" t="s">
        <v>19</v>
      </c>
      <c r="N104" s="187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286</v>
      </c>
      <c r="AT104" s="190" t="s">
        <v>177</v>
      </c>
      <c r="AU104" s="190" t="s">
        <v>85</v>
      </c>
      <c r="AY104" s="18" t="s">
        <v>174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83</v>
      </c>
      <c r="BK104" s="191">
        <f>ROUND(I104*H104,2)</f>
        <v>0</v>
      </c>
      <c r="BL104" s="18" t="s">
        <v>286</v>
      </c>
      <c r="BM104" s="190" t="s">
        <v>1145</v>
      </c>
    </row>
    <row r="105" spans="1:65" s="2" customFormat="1" ht="11.25">
      <c r="A105" s="35"/>
      <c r="B105" s="36"/>
      <c r="C105" s="37"/>
      <c r="D105" s="192" t="s">
        <v>184</v>
      </c>
      <c r="E105" s="37"/>
      <c r="F105" s="193" t="s">
        <v>1144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184</v>
      </c>
      <c r="AU105" s="18" t="s">
        <v>85</v>
      </c>
    </row>
    <row r="106" spans="1:65" s="2" customFormat="1" ht="16.5" customHeight="1">
      <c r="A106" s="35"/>
      <c r="B106" s="36"/>
      <c r="C106" s="211" t="s">
        <v>227</v>
      </c>
      <c r="D106" s="211" t="s">
        <v>235</v>
      </c>
      <c r="E106" s="212" t="s">
        <v>1146</v>
      </c>
      <c r="F106" s="213" t="s">
        <v>1147</v>
      </c>
      <c r="G106" s="214" t="s">
        <v>230</v>
      </c>
      <c r="H106" s="215">
        <v>26.45</v>
      </c>
      <c r="I106" s="216"/>
      <c r="J106" s="217">
        <f>ROUND(I106*H106,2)</f>
        <v>0</v>
      </c>
      <c r="K106" s="213" t="s">
        <v>19</v>
      </c>
      <c r="L106" s="218"/>
      <c r="M106" s="219" t="s">
        <v>19</v>
      </c>
      <c r="N106" s="220" t="s">
        <v>46</v>
      </c>
      <c r="O106" s="65"/>
      <c r="P106" s="188">
        <f>O106*H106</f>
        <v>0</v>
      </c>
      <c r="Q106" s="188">
        <v>8.0000000000000007E-5</v>
      </c>
      <c r="R106" s="188">
        <f>Q106*H106</f>
        <v>2.1160000000000003E-3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289</v>
      </c>
      <c r="AT106" s="190" t="s">
        <v>235</v>
      </c>
      <c r="AU106" s="190" t="s">
        <v>85</v>
      </c>
      <c r="AY106" s="18" t="s">
        <v>174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83</v>
      </c>
      <c r="BK106" s="191">
        <f>ROUND(I106*H106,2)</f>
        <v>0</v>
      </c>
      <c r="BL106" s="18" t="s">
        <v>286</v>
      </c>
      <c r="BM106" s="190" t="s">
        <v>1148</v>
      </c>
    </row>
    <row r="107" spans="1:65" s="2" customFormat="1" ht="11.25">
      <c r="A107" s="35"/>
      <c r="B107" s="36"/>
      <c r="C107" s="37"/>
      <c r="D107" s="192" t="s">
        <v>184</v>
      </c>
      <c r="E107" s="37"/>
      <c r="F107" s="193" t="s">
        <v>1147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184</v>
      </c>
      <c r="AU107" s="18" t="s">
        <v>85</v>
      </c>
    </row>
    <row r="108" spans="1:65" s="2" customFormat="1" ht="19.5">
      <c r="A108" s="35"/>
      <c r="B108" s="36"/>
      <c r="C108" s="37"/>
      <c r="D108" s="192" t="s">
        <v>197</v>
      </c>
      <c r="E108" s="37"/>
      <c r="F108" s="210" t="s">
        <v>1149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197</v>
      </c>
      <c r="AU108" s="18" t="s">
        <v>85</v>
      </c>
    </row>
    <row r="109" spans="1:65" s="2" customFormat="1" ht="16.5" customHeight="1">
      <c r="A109" s="35"/>
      <c r="B109" s="36"/>
      <c r="C109" s="179" t="s">
        <v>83</v>
      </c>
      <c r="D109" s="179" t="s">
        <v>177</v>
      </c>
      <c r="E109" s="180" t="s">
        <v>1061</v>
      </c>
      <c r="F109" s="181" t="s">
        <v>1062</v>
      </c>
      <c r="G109" s="182" t="s">
        <v>230</v>
      </c>
      <c r="H109" s="183">
        <v>123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286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286</v>
      </c>
      <c r="BM109" s="190" t="s">
        <v>1150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1062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24.2" customHeight="1">
      <c r="A111" s="35"/>
      <c r="B111" s="36"/>
      <c r="C111" s="211" t="s">
        <v>85</v>
      </c>
      <c r="D111" s="211" t="s">
        <v>235</v>
      </c>
      <c r="E111" s="212" t="s">
        <v>1151</v>
      </c>
      <c r="F111" s="213" t="s">
        <v>1152</v>
      </c>
      <c r="G111" s="214" t="s">
        <v>230</v>
      </c>
      <c r="H111" s="215">
        <v>111.55</v>
      </c>
      <c r="I111" s="216"/>
      <c r="J111" s="217">
        <f>ROUND(I111*H111,2)</f>
        <v>0</v>
      </c>
      <c r="K111" s="213" t="s">
        <v>19</v>
      </c>
      <c r="L111" s="218"/>
      <c r="M111" s="219" t="s">
        <v>19</v>
      </c>
      <c r="N111" s="220" t="s">
        <v>46</v>
      </c>
      <c r="O111" s="65"/>
      <c r="P111" s="188">
        <f>O111*H111</f>
        <v>0</v>
      </c>
      <c r="Q111" s="188">
        <v>1.2999999999999999E-4</v>
      </c>
      <c r="R111" s="188">
        <f>Q111*H111</f>
        <v>1.4501499999999999E-2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289</v>
      </c>
      <c r="AT111" s="190" t="s">
        <v>235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286</v>
      </c>
      <c r="BM111" s="190" t="s">
        <v>1153</v>
      </c>
    </row>
    <row r="112" spans="1:65" s="2" customFormat="1" ht="19.5">
      <c r="A112" s="35"/>
      <c r="B112" s="36"/>
      <c r="C112" s="37"/>
      <c r="D112" s="192" t="s">
        <v>184</v>
      </c>
      <c r="E112" s="37"/>
      <c r="F112" s="193" t="s">
        <v>1152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19.5">
      <c r="A113" s="35"/>
      <c r="B113" s="36"/>
      <c r="C113" s="37"/>
      <c r="D113" s="192" t="s">
        <v>197</v>
      </c>
      <c r="E113" s="37"/>
      <c r="F113" s="210" t="s">
        <v>1154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197</v>
      </c>
      <c r="AU113" s="18" t="s">
        <v>85</v>
      </c>
    </row>
    <row r="114" spans="1:65" s="2" customFormat="1" ht="24.2" customHeight="1">
      <c r="A114" s="35"/>
      <c r="B114" s="36"/>
      <c r="C114" s="211" t="s">
        <v>175</v>
      </c>
      <c r="D114" s="211" t="s">
        <v>235</v>
      </c>
      <c r="E114" s="212" t="s">
        <v>1064</v>
      </c>
      <c r="F114" s="213" t="s">
        <v>1065</v>
      </c>
      <c r="G114" s="214" t="s">
        <v>230</v>
      </c>
      <c r="H114" s="215">
        <v>29.9</v>
      </c>
      <c r="I114" s="216"/>
      <c r="J114" s="217">
        <f>ROUND(I114*H114,2)</f>
        <v>0</v>
      </c>
      <c r="K114" s="213" t="s">
        <v>19</v>
      </c>
      <c r="L114" s="218"/>
      <c r="M114" s="219" t="s">
        <v>19</v>
      </c>
      <c r="N114" s="220" t="s">
        <v>46</v>
      </c>
      <c r="O114" s="65"/>
      <c r="P114" s="188">
        <f>O114*H114</f>
        <v>0</v>
      </c>
      <c r="Q114" s="188">
        <v>1.7000000000000001E-4</v>
      </c>
      <c r="R114" s="188">
        <f>Q114*H114</f>
        <v>5.0829999999999998E-3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289</v>
      </c>
      <c r="AT114" s="190" t="s">
        <v>235</v>
      </c>
      <c r="AU114" s="190" t="s">
        <v>85</v>
      </c>
      <c r="AY114" s="18" t="s">
        <v>174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83</v>
      </c>
      <c r="BK114" s="191">
        <f>ROUND(I114*H114,2)</f>
        <v>0</v>
      </c>
      <c r="BL114" s="18" t="s">
        <v>286</v>
      </c>
      <c r="BM114" s="190" t="s">
        <v>1155</v>
      </c>
    </row>
    <row r="115" spans="1:65" s="2" customFormat="1" ht="19.5">
      <c r="A115" s="35"/>
      <c r="B115" s="36"/>
      <c r="C115" s="37"/>
      <c r="D115" s="192" t="s">
        <v>184</v>
      </c>
      <c r="E115" s="37"/>
      <c r="F115" s="193" t="s">
        <v>1065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184</v>
      </c>
      <c r="AU115" s="18" t="s">
        <v>85</v>
      </c>
    </row>
    <row r="116" spans="1:65" s="2" customFormat="1" ht="19.5">
      <c r="A116" s="35"/>
      <c r="B116" s="36"/>
      <c r="C116" s="37"/>
      <c r="D116" s="192" t="s">
        <v>197</v>
      </c>
      <c r="E116" s="37"/>
      <c r="F116" s="210" t="s">
        <v>1156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197</v>
      </c>
      <c r="AU116" s="18" t="s">
        <v>85</v>
      </c>
    </row>
    <row r="117" spans="1:65" s="2" customFormat="1" ht="16.5" customHeight="1">
      <c r="A117" s="35"/>
      <c r="B117" s="36"/>
      <c r="C117" s="179" t="s">
        <v>266</v>
      </c>
      <c r="D117" s="179" t="s">
        <v>177</v>
      </c>
      <c r="E117" s="180" t="s">
        <v>1157</v>
      </c>
      <c r="F117" s="181" t="s">
        <v>1158</v>
      </c>
      <c r="G117" s="182" t="s">
        <v>202</v>
      </c>
      <c r="H117" s="183">
        <v>3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286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286</v>
      </c>
      <c r="BM117" s="190" t="s">
        <v>1159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1158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2" customFormat="1" ht="16.5" customHeight="1">
      <c r="A119" s="35"/>
      <c r="B119" s="36"/>
      <c r="C119" s="211" t="s">
        <v>273</v>
      </c>
      <c r="D119" s="211" t="s">
        <v>235</v>
      </c>
      <c r="E119" s="212" t="s">
        <v>1160</v>
      </c>
      <c r="F119" s="213" t="s">
        <v>1161</v>
      </c>
      <c r="G119" s="214" t="s">
        <v>202</v>
      </c>
      <c r="H119" s="215">
        <v>1</v>
      </c>
      <c r="I119" s="216"/>
      <c r="J119" s="217">
        <f>ROUND(I119*H119,2)</f>
        <v>0</v>
      </c>
      <c r="K119" s="213" t="s">
        <v>19</v>
      </c>
      <c r="L119" s="218"/>
      <c r="M119" s="219" t="s">
        <v>19</v>
      </c>
      <c r="N119" s="220" t="s">
        <v>46</v>
      </c>
      <c r="O119" s="65"/>
      <c r="P119" s="188">
        <f>O119*H119</f>
        <v>0</v>
      </c>
      <c r="Q119" s="188">
        <v>4.0000000000000002E-4</v>
      </c>
      <c r="R119" s="188">
        <f>Q119*H119</f>
        <v>4.0000000000000002E-4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289</v>
      </c>
      <c r="AT119" s="190" t="s">
        <v>235</v>
      </c>
      <c r="AU119" s="190" t="s">
        <v>85</v>
      </c>
      <c r="AY119" s="18" t="s">
        <v>174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83</v>
      </c>
      <c r="BK119" s="191">
        <f>ROUND(I119*H119,2)</f>
        <v>0</v>
      </c>
      <c r="BL119" s="18" t="s">
        <v>286</v>
      </c>
      <c r="BM119" s="190" t="s">
        <v>1162</v>
      </c>
    </row>
    <row r="120" spans="1:65" s="2" customFormat="1" ht="11.25">
      <c r="A120" s="35"/>
      <c r="B120" s="36"/>
      <c r="C120" s="37"/>
      <c r="D120" s="192" t="s">
        <v>184</v>
      </c>
      <c r="E120" s="37"/>
      <c r="F120" s="193" t="s">
        <v>1161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184</v>
      </c>
      <c r="AU120" s="18" t="s">
        <v>85</v>
      </c>
    </row>
    <row r="121" spans="1:65" s="2" customFormat="1" ht="16.5" customHeight="1">
      <c r="A121" s="35"/>
      <c r="B121" s="36"/>
      <c r="C121" s="211" t="s">
        <v>280</v>
      </c>
      <c r="D121" s="211" t="s">
        <v>235</v>
      </c>
      <c r="E121" s="212" t="s">
        <v>1163</v>
      </c>
      <c r="F121" s="213" t="s">
        <v>1164</v>
      </c>
      <c r="G121" s="214" t="s">
        <v>202</v>
      </c>
      <c r="H121" s="215">
        <v>1</v>
      </c>
      <c r="I121" s="216"/>
      <c r="J121" s="217">
        <f>ROUND(I121*H121,2)</f>
        <v>0</v>
      </c>
      <c r="K121" s="213" t="s">
        <v>19</v>
      </c>
      <c r="L121" s="218"/>
      <c r="M121" s="219" t="s">
        <v>19</v>
      </c>
      <c r="N121" s="220" t="s">
        <v>46</v>
      </c>
      <c r="O121" s="65"/>
      <c r="P121" s="188">
        <f>O121*H121</f>
        <v>0</v>
      </c>
      <c r="Q121" s="188">
        <v>4.0000000000000002E-4</v>
      </c>
      <c r="R121" s="188">
        <f>Q121*H121</f>
        <v>4.0000000000000002E-4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289</v>
      </c>
      <c r="AT121" s="190" t="s">
        <v>235</v>
      </c>
      <c r="AU121" s="190" t="s">
        <v>85</v>
      </c>
      <c r="AY121" s="18" t="s">
        <v>174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83</v>
      </c>
      <c r="BK121" s="191">
        <f>ROUND(I121*H121,2)</f>
        <v>0</v>
      </c>
      <c r="BL121" s="18" t="s">
        <v>286</v>
      </c>
      <c r="BM121" s="190" t="s">
        <v>1165</v>
      </c>
    </row>
    <row r="122" spans="1:65" s="2" customFormat="1" ht="11.25">
      <c r="A122" s="35"/>
      <c r="B122" s="36"/>
      <c r="C122" s="37"/>
      <c r="D122" s="192" t="s">
        <v>184</v>
      </c>
      <c r="E122" s="37"/>
      <c r="F122" s="193" t="s">
        <v>1164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184</v>
      </c>
      <c r="AU122" s="18" t="s">
        <v>85</v>
      </c>
    </row>
    <row r="123" spans="1:65" s="2" customFormat="1" ht="16.5" customHeight="1">
      <c r="A123" s="35"/>
      <c r="B123" s="36"/>
      <c r="C123" s="211" t="s">
        <v>286</v>
      </c>
      <c r="D123" s="211" t="s">
        <v>235</v>
      </c>
      <c r="E123" s="212" t="s">
        <v>1166</v>
      </c>
      <c r="F123" s="213" t="s">
        <v>1167</v>
      </c>
      <c r="G123" s="214" t="s">
        <v>202</v>
      </c>
      <c r="H123" s="215">
        <v>1</v>
      </c>
      <c r="I123" s="216"/>
      <c r="J123" s="217">
        <f>ROUND(I123*H123,2)</f>
        <v>0</v>
      </c>
      <c r="K123" s="213" t="s">
        <v>19</v>
      </c>
      <c r="L123" s="218"/>
      <c r="M123" s="219" t="s">
        <v>19</v>
      </c>
      <c r="N123" s="220" t="s">
        <v>46</v>
      </c>
      <c r="O123" s="65"/>
      <c r="P123" s="188">
        <f>O123*H123</f>
        <v>0</v>
      </c>
      <c r="Q123" s="188">
        <v>4.0000000000000002E-4</v>
      </c>
      <c r="R123" s="188">
        <f>Q123*H123</f>
        <v>4.0000000000000002E-4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289</v>
      </c>
      <c r="AT123" s="190" t="s">
        <v>235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286</v>
      </c>
      <c r="BM123" s="190" t="s">
        <v>1168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1167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6.5" customHeight="1">
      <c r="A125" s="35"/>
      <c r="B125" s="36"/>
      <c r="C125" s="179" t="s">
        <v>253</v>
      </c>
      <c r="D125" s="179" t="s">
        <v>177</v>
      </c>
      <c r="E125" s="180" t="s">
        <v>1169</v>
      </c>
      <c r="F125" s="181" t="s">
        <v>1170</v>
      </c>
      <c r="G125" s="182" t="s">
        <v>202</v>
      </c>
      <c r="H125" s="183">
        <v>1</v>
      </c>
      <c r="I125" s="184"/>
      <c r="J125" s="185">
        <f>ROUND(I125*H125,2)</f>
        <v>0</v>
      </c>
      <c r="K125" s="181" t="s">
        <v>19</v>
      </c>
      <c r="L125" s="40"/>
      <c r="M125" s="186" t="s">
        <v>19</v>
      </c>
      <c r="N125" s="187" t="s">
        <v>46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286</v>
      </c>
      <c r="AT125" s="190" t="s">
        <v>177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286</v>
      </c>
      <c r="BM125" s="190" t="s">
        <v>1171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1170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211" t="s">
        <v>8</v>
      </c>
      <c r="D127" s="211" t="s">
        <v>235</v>
      </c>
      <c r="E127" s="212" t="s">
        <v>1172</v>
      </c>
      <c r="F127" s="213" t="s">
        <v>1173</v>
      </c>
      <c r="G127" s="214" t="s">
        <v>202</v>
      </c>
      <c r="H127" s="215">
        <v>1</v>
      </c>
      <c r="I127" s="216"/>
      <c r="J127" s="217">
        <f>ROUND(I127*H127,2)</f>
        <v>0</v>
      </c>
      <c r="K127" s="213" t="s">
        <v>19</v>
      </c>
      <c r="L127" s="218"/>
      <c r="M127" s="219" t="s">
        <v>19</v>
      </c>
      <c r="N127" s="220" t="s">
        <v>46</v>
      </c>
      <c r="O127" s="65"/>
      <c r="P127" s="188">
        <f>O127*H127</f>
        <v>0</v>
      </c>
      <c r="Q127" s="188">
        <v>1.2E-4</v>
      </c>
      <c r="R127" s="188">
        <f>Q127*H127</f>
        <v>1.2E-4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289</v>
      </c>
      <c r="AT127" s="190" t="s">
        <v>235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286</v>
      </c>
      <c r="BM127" s="190" t="s">
        <v>1174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1173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6.5" customHeight="1">
      <c r="A129" s="35"/>
      <c r="B129" s="36"/>
      <c r="C129" s="179" t="s">
        <v>245</v>
      </c>
      <c r="D129" s="179" t="s">
        <v>177</v>
      </c>
      <c r="E129" s="180" t="s">
        <v>1175</v>
      </c>
      <c r="F129" s="181" t="s">
        <v>1176</v>
      </c>
      <c r="G129" s="182" t="s">
        <v>193</v>
      </c>
      <c r="H129" s="183">
        <v>2.5000000000000001E-2</v>
      </c>
      <c r="I129" s="184"/>
      <c r="J129" s="185">
        <f>ROUND(I129*H129,2)</f>
        <v>0</v>
      </c>
      <c r="K129" s="181" t="s">
        <v>19</v>
      </c>
      <c r="L129" s="40"/>
      <c r="M129" s="186" t="s">
        <v>19</v>
      </c>
      <c r="N129" s="187" t="s">
        <v>46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286</v>
      </c>
      <c r="AT129" s="190" t="s">
        <v>177</v>
      </c>
      <c r="AU129" s="190" t="s">
        <v>85</v>
      </c>
      <c r="AY129" s="18" t="s">
        <v>174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286</v>
      </c>
      <c r="BM129" s="190" t="s">
        <v>1177</v>
      </c>
    </row>
    <row r="130" spans="1:65" s="2" customFormat="1" ht="11.25">
      <c r="A130" s="35"/>
      <c r="B130" s="36"/>
      <c r="C130" s="37"/>
      <c r="D130" s="192" t="s">
        <v>184</v>
      </c>
      <c r="E130" s="37"/>
      <c r="F130" s="193" t="s">
        <v>1176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184</v>
      </c>
      <c r="AU130" s="18" t="s">
        <v>85</v>
      </c>
    </row>
    <row r="131" spans="1:65" s="12" customFormat="1" ht="25.9" customHeight="1">
      <c r="B131" s="163"/>
      <c r="C131" s="164"/>
      <c r="D131" s="165" t="s">
        <v>74</v>
      </c>
      <c r="E131" s="166" t="s">
        <v>235</v>
      </c>
      <c r="F131" s="166" t="s">
        <v>1094</v>
      </c>
      <c r="G131" s="164"/>
      <c r="H131" s="164"/>
      <c r="I131" s="167"/>
      <c r="J131" s="168">
        <f>BK131</f>
        <v>0</v>
      </c>
      <c r="K131" s="164"/>
      <c r="L131" s="169"/>
      <c r="M131" s="170"/>
      <c r="N131" s="171"/>
      <c r="O131" s="171"/>
      <c r="P131" s="172">
        <f>P132</f>
        <v>0</v>
      </c>
      <c r="Q131" s="171"/>
      <c r="R131" s="172">
        <f>R132</f>
        <v>6.0000000000000008E-5</v>
      </c>
      <c r="S131" s="171"/>
      <c r="T131" s="173">
        <f>T132</f>
        <v>6.0000000000000001E-3</v>
      </c>
      <c r="AR131" s="174" t="s">
        <v>175</v>
      </c>
      <c r="AT131" s="175" t="s">
        <v>74</v>
      </c>
      <c r="AU131" s="175" t="s">
        <v>75</v>
      </c>
      <c r="AY131" s="174" t="s">
        <v>174</v>
      </c>
      <c r="BK131" s="176">
        <f>BK132</f>
        <v>0</v>
      </c>
    </row>
    <row r="132" spans="1:65" s="12" customFormat="1" ht="22.9" customHeight="1">
      <c r="B132" s="163"/>
      <c r="C132" s="164"/>
      <c r="D132" s="165" t="s">
        <v>74</v>
      </c>
      <c r="E132" s="177" t="s">
        <v>1095</v>
      </c>
      <c r="F132" s="177" t="s">
        <v>1096</v>
      </c>
      <c r="G132" s="164"/>
      <c r="H132" s="164"/>
      <c r="I132" s="167"/>
      <c r="J132" s="178">
        <f>BK132</f>
        <v>0</v>
      </c>
      <c r="K132" s="164"/>
      <c r="L132" s="169"/>
      <c r="M132" s="170"/>
      <c r="N132" s="171"/>
      <c r="O132" s="171"/>
      <c r="P132" s="172">
        <f>SUM(P133:P134)</f>
        <v>0</v>
      </c>
      <c r="Q132" s="171"/>
      <c r="R132" s="172">
        <f>SUM(R133:R134)</f>
        <v>6.0000000000000008E-5</v>
      </c>
      <c r="S132" s="171"/>
      <c r="T132" s="173">
        <f>SUM(T133:T134)</f>
        <v>6.0000000000000001E-3</v>
      </c>
      <c r="AR132" s="174" t="s">
        <v>175</v>
      </c>
      <c r="AT132" s="175" t="s">
        <v>74</v>
      </c>
      <c r="AU132" s="175" t="s">
        <v>83</v>
      </c>
      <c r="AY132" s="174" t="s">
        <v>174</v>
      </c>
      <c r="BK132" s="176">
        <f>SUM(BK133:BK134)</f>
        <v>0</v>
      </c>
    </row>
    <row r="133" spans="1:65" s="2" customFormat="1" ht="16.5" customHeight="1">
      <c r="A133" s="35"/>
      <c r="B133" s="36"/>
      <c r="C133" s="179" t="s">
        <v>239</v>
      </c>
      <c r="D133" s="179" t="s">
        <v>177</v>
      </c>
      <c r="E133" s="180" t="s">
        <v>1100</v>
      </c>
      <c r="F133" s="181" t="s">
        <v>1101</v>
      </c>
      <c r="G133" s="182" t="s">
        <v>230</v>
      </c>
      <c r="H133" s="183">
        <v>3</v>
      </c>
      <c r="I133" s="184"/>
      <c r="J133" s="185">
        <f>ROUND(I133*H133,2)</f>
        <v>0</v>
      </c>
      <c r="K133" s="181" t="s">
        <v>19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2.0000000000000002E-5</v>
      </c>
      <c r="R133" s="188">
        <f>Q133*H133</f>
        <v>6.0000000000000008E-5</v>
      </c>
      <c r="S133" s="188">
        <v>2E-3</v>
      </c>
      <c r="T133" s="189">
        <f>S133*H133</f>
        <v>6.0000000000000001E-3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589</v>
      </c>
      <c r="AT133" s="190" t="s">
        <v>177</v>
      </c>
      <c r="AU133" s="190" t="s">
        <v>85</v>
      </c>
      <c r="AY133" s="18" t="s">
        <v>174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589</v>
      </c>
      <c r="BM133" s="190" t="s">
        <v>1178</v>
      </c>
    </row>
    <row r="134" spans="1:65" s="2" customFormat="1" ht="11.25">
      <c r="A134" s="35"/>
      <c r="B134" s="36"/>
      <c r="C134" s="37"/>
      <c r="D134" s="192" t="s">
        <v>184</v>
      </c>
      <c r="E134" s="37"/>
      <c r="F134" s="193" t="s">
        <v>1101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184</v>
      </c>
      <c r="AU134" s="18" t="s">
        <v>85</v>
      </c>
    </row>
    <row r="135" spans="1:65" s="12" customFormat="1" ht="25.9" customHeight="1">
      <c r="B135" s="163"/>
      <c r="C135" s="164"/>
      <c r="D135" s="165" t="s">
        <v>74</v>
      </c>
      <c r="E135" s="166" t="s">
        <v>1018</v>
      </c>
      <c r="F135" s="166" t="s">
        <v>1019</v>
      </c>
      <c r="G135" s="164"/>
      <c r="H135" s="164"/>
      <c r="I135" s="167"/>
      <c r="J135" s="168">
        <f>BK135</f>
        <v>0</v>
      </c>
      <c r="K135" s="164"/>
      <c r="L135" s="169"/>
      <c r="M135" s="170"/>
      <c r="N135" s="171"/>
      <c r="O135" s="171"/>
      <c r="P135" s="172">
        <f>SUM(P136:P138)</f>
        <v>0</v>
      </c>
      <c r="Q135" s="171"/>
      <c r="R135" s="172">
        <f>SUM(R136:R138)</f>
        <v>0</v>
      </c>
      <c r="S135" s="171"/>
      <c r="T135" s="173">
        <f>SUM(T136:T138)</f>
        <v>0</v>
      </c>
      <c r="AR135" s="174" t="s">
        <v>182</v>
      </c>
      <c r="AT135" s="175" t="s">
        <v>74</v>
      </c>
      <c r="AU135" s="175" t="s">
        <v>75</v>
      </c>
      <c r="AY135" s="174" t="s">
        <v>174</v>
      </c>
      <c r="BK135" s="176">
        <f>SUM(BK136:BK138)</f>
        <v>0</v>
      </c>
    </row>
    <row r="136" spans="1:65" s="2" customFormat="1" ht="16.5" customHeight="1">
      <c r="A136" s="35"/>
      <c r="B136" s="36"/>
      <c r="C136" s="179" t="s">
        <v>293</v>
      </c>
      <c r="D136" s="179" t="s">
        <v>177</v>
      </c>
      <c r="E136" s="180" t="s">
        <v>1118</v>
      </c>
      <c r="F136" s="181" t="s">
        <v>1119</v>
      </c>
      <c r="G136" s="182" t="s">
        <v>1022</v>
      </c>
      <c r="H136" s="183">
        <v>4</v>
      </c>
      <c r="I136" s="184"/>
      <c r="J136" s="185">
        <f>ROUND(I136*H136,2)</f>
        <v>0</v>
      </c>
      <c r="K136" s="181" t="s">
        <v>19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1023</v>
      </c>
      <c r="AT136" s="190" t="s">
        <v>177</v>
      </c>
      <c r="AU136" s="190" t="s">
        <v>83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1023</v>
      </c>
      <c r="BM136" s="190" t="s">
        <v>1179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1119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83</v>
      </c>
    </row>
    <row r="138" spans="1:65" s="2" customFormat="1" ht="19.5">
      <c r="A138" s="35"/>
      <c r="B138" s="36"/>
      <c r="C138" s="37"/>
      <c r="D138" s="192" t="s">
        <v>197</v>
      </c>
      <c r="E138" s="37"/>
      <c r="F138" s="210" t="s">
        <v>1180</v>
      </c>
      <c r="G138" s="37"/>
      <c r="H138" s="37"/>
      <c r="I138" s="194"/>
      <c r="J138" s="37"/>
      <c r="K138" s="37"/>
      <c r="L138" s="40"/>
      <c r="M138" s="238"/>
      <c r="N138" s="239"/>
      <c r="O138" s="240"/>
      <c r="P138" s="240"/>
      <c r="Q138" s="240"/>
      <c r="R138" s="240"/>
      <c r="S138" s="240"/>
      <c r="T138" s="241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197</v>
      </c>
      <c r="AU138" s="18" t="s">
        <v>83</v>
      </c>
    </row>
    <row r="139" spans="1:65" s="2" customFormat="1" ht="6.95" customHeight="1">
      <c r="A139" s="35"/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0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algorithmName="SHA-512" hashValue="3YDLI9HPPFF1aMptSKNcs7xKp02F4+17QR+2qQ1aLGaNp38NNXedPiwgt5h7GQN5vbpk0JezFrMUrQmQR1qv4A==" saltValue="e2tRSziE7h+B0J7HxAtgY4dqlW5Oz/DO5zIKtNeikYLU0JDarHm0L3abWfW1NiFZPULNQu7RofgKsvNi5eppwA==" spinCount="100000" sheet="1" objects="1" scenarios="1" formatColumns="0" formatRows="0" autoFilter="0"/>
  <autoFilter ref="C91:K138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1038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1181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1182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19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1183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">
        <v>19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">
        <v>33</v>
      </c>
      <c r="F23" s="35"/>
      <c r="G23" s="35"/>
      <c r="H23" s="35"/>
      <c r="I23" s="113" t="s">
        <v>29</v>
      </c>
      <c r="J23" s="104" t="s">
        <v>19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33</v>
      </c>
      <c r="F26" s="35"/>
      <c r="G26" s="35"/>
      <c r="H26" s="35"/>
      <c r="I26" s="113" t="s">
        <v>29</v>
      </c>
      <c r="J26" s="104" t="s">
        <v>19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ROUND((SUM(BE91:BE137)),  2)</f>
        <v>0</v>
      </c>
      <c r="G35" s="35"/>
      <c r="H35" s="35"/>
      <c r="I35" s="125">
        <v>0.21</v>
      </c>
      <c r="J35" s="124">
        <f>ROUND(((SUM(BE91:BE137))*I35),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ROUND((SUM(BF91:BF137)),  2)</f>
        <v>0</v>
      </c>
      <c r="G36" s="35"/>
      <c r="H36" s="35"/>
      <c r="I36" s="125">
        <v>0.12</v>
      </c>
      <c r="J36" s="124">
        <f>ROUND(((SUM(BF91:BF137))*I36),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ROUND((SUM(BG91:BG137)),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ROUND((SUM(BH91:BH137)),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ROUND((SUM(BI91:BI137)),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1038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03.2 - stavební úpravy Expektace_doplnění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Frýdek-Místek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p.o., El. Krásnohorské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1184</v>
      </c>
      <c r="E64" s="144"/>
      <c r="F64" s="144"/>
      <c r="G64" s="144"/>
      <c r="H64" s="144"/>
      <c r="I64" s="144"/>
      <c r="J64" s="145">
        <f>J92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1185</v>
      </c>
      <c r="E65" s="149"/>
      <c r="F65" s="149"/>
      <c r="G65" s="149"/>
      <c r="H65" s="149"/>
      <c r="I65" s="149"/>
      <c r="J65" s="150">
        <f>J93</f>
        <v>0</v>
      </c>
      <c r="K65" s="98"/>
      <c r="L65" s="151"/>
    </row>
    <row r="66" spans="1:31" s="9" customFormat="1" ht="24.95" customHeight="1">
      <c r="B66" s="141"/>
      <c r="C66" s="142"/>
      <c r="D66" s="143" t="s">
        <v>150</v>
      </c>
      <c r="E66" s="144"/>
      <c r="F66" s="144"/>
      <c r="G66" s="144"/>
      <c r="H66" s="144"/>
      <c r="I66" s="144"/>
      <c r="J66" s="145">
        <f>J94</f>
        <v>0</v>
      </c>
      <c r="K66" s="142"/>
      <c r="L66" s="146"/>
    </row>
    <row r="67" spans="1:31" s="10" customFormat="1" ht="19.899999999999999" customHeight="1">
      <c r="B67" s="147"/>
      <c r="C67" s="98"/>
      <c r="D67" s="148" t="s">
        <v>1039</v>
      </c>
      <c r="E67" s="149"/>
      <c r="F67" s="149"/>
      <c r="G67" s="149"/>
      <c r="H67" s="149"/>
      <c r="I67" s="149"/>
      <c r="J67" s="150">
        <f>J95</f>
        <v>0</v>
      </c>
      <c r="K67" s="98"/>
      <c r="L67" s="151"/>
    </row>
    <row r="68" spans="1:31" s="9" customFormat="1" ht="24.95" customHeight="1">
      <c r="B68" s="141"/>
      <c r="C68" s="142"/>
      <c r="D68" s="143" t="s">
        <v>1040</v>
      </c>
      <c r="E68" s="144"/>
      <c r="F68" s="144"/>
      <c r="G68" s="144"/>
      <c r="H68" s="144"/>
      <c r="I68" s="144"/>
      <c r="J68" s="145">
        <f>J134</f>
        <v>0</v>
      </c>
      <c r="K68" s="142"/>
      <c r="L68" s="146"/>
    </row>
    <row r="69" spans="1:31" s="10" customFormat="1" ht="19.899999999999999" customHeight="1">
      <c r="B69" s="147"/>
      <c r="C69" s="98"/>
      <c r="D69" s="148" t="s">
        <v>1041</v>
      </c>
      <c r="E69" s="149"/>
      <c r="F69" s="149"/>
      <c r="G69" s="149"/>
      <c r="H69" s="149"/>
      <c r="I69" s="149"/>
      <c r="J69" s="150">
        <f>J135</f>
        <v>0</v>
      </c>
      <c r="K69" s="98"/>
      <c r="L69" s="151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159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80" t="str">
        <f>E7</f>
        <v>Expektace_04_25</v>
      </c>
      <c r="F79" s="381"/>
      <c r="G79" s="381"/>
      <c r="H79" s="381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" customFormat="1" ht="12" customHeight="1">
      <c r="B80" s="22"/>
      <c r="C80" s="30" t="s">
        <v>137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2" customFormat="1" ht="16.5" customHeight="1">
      <c r="A81" s="35"/>
      <c r="B81" s="36"/>
      <c r="C81" s="37"/>
      <c r="D81" s="37"/>
      <c r="E81" s="380" t="s">
        <v>1038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1131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4" t="str">
        <f>E11</f>
        <v>03.2 - stavební úpravy Expektace_doplnění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7"/>
      <c r="E85" s="37"/>
      <c r="F85" s="28" t="str">
        <f>F14</f>
        <v>Frýdek-Místek</v>
      </c>
      <c r="G85" s="37"/>
      <c r="H85" s="37"/>
      <c r="I85" s="30" t="s">
        <v>23</v>
      </c>
      <c r="J85" s="60" t="str">
        <f>IF(J14="","",J14)</f>
        <v>18. 6. 2024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25</v>
      </c>
      <c r="D87" s="37"/>
      <c r="E87" s="37"/>
      <c r="F87" s="28" t="str">
        <f>E17</f>
        <v>Nemocnice ve Frýdku-Místku, p.o., El. Krásnohorské</v>
      </c>
      <c r="G87" s="37"/>
      <c r="H87" s="37"/>
      <c r="I87" s="30" t="s">
        <v>32</v>
      </c>
      <c r="J87" s="33" t="str">
        <f>E23</f>
        <v xml:space="preserve"> 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30</v>
      </c>
      <c r="D88" s="37"/>
      <c r="E88" s="37"/>
      <c r="F88" s="28" t="str">
        <f>IF(E20="","",E20)</f>
        <v>Vyplň údaj</v>
      </c>
      <c r="G88" s="37"/>
      <c r="H88" s="37"/>
      <c r="I88" s="30" t="s">
        <v>35</v>
      </c>
      <c r="J88" s="33" t="str">
        <f>E26</f>
        <v xml:space="preserve"> 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52"/>
      <c r="B90" s="153"/>
      <c r="C90" s="154" t="s">
        <v>160</v>
      </c>
      <c r="D90" s="155" t="s">
        <v>60</v>
      </c>
      <c r="E90" s="155" t="s">
        <v>56</v>
      </c>
      <c r="F90" s="155" t="s">
        <v>57</v>
      </c>
      <c r="G90" s="155" t="s">
        <v>161</v>
      </c>
      <c r="H90" s="155" t="s">
        <v>162</v>
      </c>
      <c r="I90" s="155" t="s">
        <v>163</v>
      </c>
      <c r="J90" s="155" t="s">
        <v>141</v>
      </c>
      <c r="K90" s="156" t="s">
        <v>164</v>
      </c>
      <c r="L90" s="157"/>
      <c r="M90" s="69" t="s">
        <v>19</v>
      </c>
      <c r="N90" s="70" t="s">
        <v>45</v>
      </c>
      <c r="O90" s="70" t="s">
        <v>165</v>
      </c>
      <c r="P90" s="70" t="s">
        <v>166</v>
      </c>
      <c r="Q90" s="70" t="s">
        <v>167</v>
      </c>
      <c r="R90" s="70" t="s">
        <v>168</v>
      </c>
      <c r="S90" s="70" t="s">
        <v>169</v>
      </c>
      <c r="T90" s="71" t="s">
        <v>170</v>
      </c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65" s="2" customFormat="1" ht="22.9" customHeight="1">
      <c r="A91" s="35"/>
      <c r="B91" s="36"/>
      <c r="C91" s="76" t="s">
        <v>171</v>
      </c>
      <c r="D91" s="37"/>
      <c r="E91" s="37"/>
      <c r="F91" s="37"/>
      <c r="G91" s="37"/>
      <c r="H91" s="37"/>
      <c r="I91" s="37"/>
      <c r="J91" s="158">
        <f>BK91</f>
        <v>0</v>
      </c>
      <c r="K91" s="37"/>
      <c r="L91" s="40"/>
      <c r="M91" s="72"/>
      <c r="N91" s="159"/>
      <c r="O91" s="73"/>
      <c r="P91" s="160">
        <f>P92+P94+P134</f>
        <v>0</v>
      </c>
      <c r="Q91" s="73"/>
      <c r="R91" s="160">
        <f>R92+R94+R134</f>
        <v>3.6853999999999984E-2</v>
      </c>
      <c r="S91" s="73"/>
      <c r="T91" s="161">
        <f>T92+T94+T134</f>
        <v>5.7000000000000002E-3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74</v>
      </c>
      <c r="AU91" s="18" t="s">
        <v>142</v>
      </c>
      <c r="BK91" s="162">
        <f>BK92+BK94+BK134</f>
        <v>0</v>
      </c>
    </row>
    <row r="92" spans="1:65" s="12" customFormat="1" ht="25.9" customHeight="1">
      <c r="B92" s="163"/>
      <c r="C92" s="164"/>
      <c r="D92" s="165" t="s">
        <v>74</v>
      </c>
      <c r="E92" s="166" t="s">
        <v>122</v>
      </c>
      <c r="F92" s="166" t="s">
        <v>1186</v>
      </c>
      <c r="G92" s="164"/>
      <c r="H92" s="164"/>
      <c r="I92" s="167"/>
      <c r="J92" s="168">
        <f>BK92</f>
        <v>0</v>
      </c>
      <c r="K92" s="164"/>
      <c r="L92" s="169"/>
      <c r="M92" s="170"/>
      <c r="N92" s="171"/>
      <c r="O92" s="171"/>
      <c r="P92" s="172">
        <f>P93</f>
        <v>0</v>
      </c>
      <c r="Q92" s="171"/>
      <c r="R92" s="172">
        <f>R93</f>
        <v>0</v>
      </c>
      <c r="S92" s="171"/>
      <c r="T92" s="173">
        <f>T93</f>
        <v>0</v>
      </c>
      <c r="AR92" s="174" t="s">
        <v>83</v>
      </c>
      <c r="AT92" s="175" t="s">
        <v>74</v>
      </c>
      <c r="AU92" s="175" t="s">
        <v>75</v>
      </c>
      <c r="AY92" s="174" t="s">
        <v>174</v>
      </c>
      <c r="BK92" s="176">
        <f>BK93</f>
        <v>0</v>
      </c>
    </row>
    <row r="93" spans="1:65" s="12" customFormat="1" ht="22.9" customHeight="1">
      <c r="B93" s="163"/>
      <c r="C93" s="164"/>
      <c r="D93" s="165" t="s">
        <v>74</v>
      </c>
      <c r="E93" s="177" t="s">
        <v>1187</v>
      </c>
      <c r="F93" s="177" t="s">
        <v>1187</v>
      </c>
      <c r="G93" s="164"/>
      <c r="H93" s="164"/>
      <c r="I93" s="167"/>
      <c r="J93" s="178">
        <f>BK93</f>
        <v>0</v>
      </c>
      <c r="K93" s="164"/>
      <c r="L93" s="169"/>
      <c r="M93" s="170"/>
      <c r="N93" s="171"/>
      <c r="O93" s="171"/>
      <c r="P93" s="172">
        <v>0</v>
      </c>
      <c r="Q93" s="171"/>
      <c r="R93" s="172">
        <v>0</v>
      </c>
      <c r="S93" s="171"/>
      <c r="T93" s="173">
        <v>0</v>
      </c>
      <c r="AR93" s="174" t="s">
        <v>83</v>
      </c>
      <c r="AT93" s="175" t="s">
        <v>74</v>
      </c>
      <c r="AU93" s="175" t="s">
        <v>83</v>
      </c>
      <c r="AY93" s="174" t="s">
        <v>174</v>
      </c>
      <c r="BK93" s="176">
        <v>0</v>
      </c>
    </row>
    <row r="94" spans="1:65" s="12" customFormat="1" ht="25.9" customHeight="1">
      <c r="B94" s="163"/>
      <c r="C94" s="164"/>
      <c r="D94" s="165" t="s">
        <v>74</v>
      </c>
      <c r="E94" s="166" t="s">
        <v>405</v>
      </c>
      <c r="F94" s="166" t="s">
        <v>406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</f>
        <v>0</v>
      </c>
      <c r="Q94" s="171"/>
      <c r="R94" s="172">
        <f>R95</f>
        <v>3.6853999999999984E-2</v>
      </c>
      <c r="S94" s="171"/>
      <c r="T94" s="173">
        <f>T95</f>
        <v>0</v>
      </c>
      <c r="AR94" s="174" t="s">
        <v>85</v>
      </c>
      <c r="AT94" s="175" t="s">
        <v>74</v>
      </c>
      <c r="AU94" s="175" t="s">
        <v>75</v>
      </c>
      <c r="AY94" s="174" t="s">
        <v>174</v>
      </c>
      <c r="BK94" s="176">
        <f>BK95</f>
        <v>0</v>
      </c>
    </row>
    <row r="95" spans="1:65" s="12" customFormat="1" ht="22.9" customHeight="1">
      <c r="B95" s="163"/>
      <c r="C95" s="164"/>
      <c r="D95" s="165" t="s">
        <v>74</v>
      </c>
      <c r="E95" s="177" t="s">
        <v>1044</v>
      </c>
      <c r="F95" s="177" t="s">
        <v>1045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SUM(P96:P133)</f>
        <v>0</v>
      </c>
      <c r="Q95" s="171"/>
      <c r="R95" s="172">
        <f>SUM(R96:R133)</f>
        <v>3.6853999999999984E-2</v>
      </c>
      <c r="S95" s="171"/>
      <c r="T95" s="173">
        <f>SUM(T96:T133)</f>
        <v>0</v>
      </c>
      <c r="AR95" s="174" t="s">
        <v>85</v>
      </c>
      <c r="AT95" s="175" t="s">
        <v>74</v>
      </c>
      <c r="AU95" s="175" t="s">
        <v>83</v>
      </c>
      <c r="AY95" s="174" t="s">
        <v>174</v>
      </c>
      <c r="BK95" s="176">
        <f>SUM(BK96:BK133)</f>
        <v>0</v>
      </c>
    </row>
    <row r="96" spans="1:65" s="2" customFormat="1" ht="16.5" customHeight="1">
      <c r="A96" s="35"/>
      <c r="B96" s="36"/>
      <c r="C96" s="179" t="s">
        <v>83</v>
      </c>
      <c r="D96" s="179" t="s">
        <v>177</v>
      </c>
      <c r="E96" s="180" t="s">
        <v>1188</v>
      </c>
      <c r="F96" s="181" t="s">
        <v>1189</v>
      </c>
      <c r="G96" s="182" t="s">
        <v>230</v>
      </c>
      <c r="H96" s="183">
        <v>6.5</v>
      </c>
      <c r="I96" s="184"/>
      <c r="J96" s="185">
        <f>ROUND(I96*H96,2)</f>
        <v>0</v>
      </c>
      <c r="K96" s="181" t="s">
        <v>19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286</v>
      </c>
      <c r="AT96" s="190" t="s">
        <v>177</v>
      </c>
      <c r="AU96" s="190" t="s">
        <v>85</v>
      </c>
      <c r="AY96" s="18" t="s">
        <v>174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83</v>
      </c>
      <c r="BK96" s="191">
        <f>ROUND(I96*H96,2)</f>
        <v>0</v>
      </c>
      <c r="BL96" s="18" t="s">
        <v>286</v>
      </c>
      <c r="BM96" s="190" t="s">
        <v>1190</v>
      </c>
    </row>
    <row r="97" spans="1:65" s="2" customFormat="1" ht="11.25">
      <c r="A97" s="35"/>
      <c r="B97" s="36"/>
      <c r="C97" s="37"/>
      <c r="D97" s="192" t="s">
        <v>184</v>
      </c>
      <c r="E97" s="37"/>
      <c r="F97" s="193" t="s">
        <v>1189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184</v>
      </c>
      <c r="AU97" s="18" t="s">
        <v>85</v>
      </c>
    </row>
    <row r="98" spans="1:65" s="2" customFormat="1" ht="19.5">
      <c r="A98" s="35"/>
      <c r="B98" s="36"/>
      <c r="C98" s="37"/>
      <c r="D98" s="192" t="s">
        <v>197</v>
      </c>
      <c r="E98" s="37"/>
      <c r="F98" s="210" t="s">
        <v>1191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197</v>
      </c>
      <c r="AU98" s="18" t="s">
        <v>85</v>
      </c>
    </row>
    <row r="99" spans="1:65" s="2" customFormat="1" ht="16.5" customHeight="1">
      <c r="A99" s="35"/>
      <c r="B99" s="36"/>
      <c r="C99" s="211" t="s">
        <v>85</v>
      </c>
      <c r="D99" s="211" t="s">
        <v>235</v>
      </c>
      <c r="E99" s="212" t="s">
        <v>1192</v>
      </c>
      <c r="F99" s="213" t="s">
        <v>1193</v>
      </c>
      <c r="G99" s="214" t="s">
        <v>230</v>
      </c>
      <c r="H99" s="215">
        <v>6.8250000000000002</v>
      </c>
      <c r="I99" s="216"/>
      <c r="J99" s="217">
        <f>ROUND(I99*H99,2)</f>
        <v>0</v>
      </c>
      <c r="K99" s="213" t="s">
        <v>19</v>
      </c>
      <c r="L99" s="218"/>
      <c r="M99" s="219" t="s">
        <v>19</v>
      </c>
      <c r="N99" s="220" t="s">
        <v>46</v>
      </c>
      <c r="O99" s="65"/>
      <c r="P99" s="188">
        <f>O99*H99</f>
        <v>0</v>
      </c>
      <c r="Q99" s="188">
        <v>1.32E-3</v>
      </c>
      <c r="R99" s="188">
        <f>Q99*H99</f>
        <v>9.0089999999999996E-3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289</v>
      </c>
      <c r="AT99" s="190" t="s">
        <v>235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286</v>
      </c>
      <c r="BM99" s="190" t="s">
        <v>1194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1193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19.5">
      <c r="A101" s="35"/>
      <c r="B101" s="36"/>
      <c r="C101" s="37"/>
      <c r="D101" s="192" t="s">
        <v>197</v>
      </c>
      <c r="E101" s="37"/>
      <c r="F101" s="210" t="s">
        <v>1195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197</v>
      </c>
      <c r="AU101" s="18" t="s">
        <v>85</v>
      </c>
    </row>
    <row r="102" spans="1:65" s="2" customFormat="1" ht="16.5" customHeight="1">
      <c r="A102" s="35"/>
      <c r="B102" s="36"/>
      <c r="C102" s="179" t="s">
        <v>245</v>
      </c>
      <c r="D102" s="179" t="s">
        <v>177</v>
      </c>
      <c r="E102" s="180" t="s">
        <v>1046</v>
      </c>
      <c r="F102" s="181" t="s">
        <v>1047</v>
      </c>
      <c r="G102" s="182" t="s">
        <v>202</v>
      </c>
      <c r="H102" s="183">
        <v>10</v>
      </c>
      <c r="I102" s="184"/>
      <c r="J102" s="185">
        <f>ROUND(I102*H102,2)</f>
        <v>0</v>
      </c>
      <c r="K102" s="181" t="s">
        <v>19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286</v>
      </c>
      <c r="AT102" s="190" t="s">
        <v>177</v>
      </c>
      <c r="AU102" s="190" t="s">
        <v>85</v>
      </c>
      <c r="AY102" s="18" t="s">
        <v>174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83</v>
      </c>
      <c r="BK102" s="191">
        <f>ROUND(I102*H102,2)</f>
        <v>0</v>
      </c>
      <c r="BL102" s="18" t="s">
        <v>286</v>
      </c>
      <c r="BM102" s="190" t="s">
        <v>1196</v>
      </c>
    </row>
    <row r="103" spans="1:65" s="2" customFormat="1" ht="11.25">
      <c r="A103" s="35"/>
      <c r="B103" s="36"/>
      <c r="C103" s="37"/>
      <c r="D103" s="192" t="s">
        <v>184</v>
      </c>
      <c r="E103" s="37"/>
      <c r="F103" s="193" t="s">
        <v>1047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184</v>
      </c>
      <c r="AU103" s="18" t="s">
        <v>85</v>
      </c>
    </row>
    <row r="104" spans="1:65" s="2" customFormat="1" ht="16.5" customHeight="1">
      <c r="A104" s="35"/>
      <c r="B104" s="36"/>
      <c r="C104" s="211" t="s">
        <v>253</v>
      </c>
      <c r="D104" s="211" t="s">
        <v>235</v>
      </c>
      <c r="E104" s="212" t="s">
        <v>1197</v>
      </c>
      <c r="F104" s="213" t="s">
        <v>1198</v>
      </c>
      <c r="G104" s="214" t="s">
        <v>202</v>
      </c>
      <c r="H104" s="215">
        <v>10</v>
      </c>
      <c r="I104" s="216"/>
      <c r="J104" s="217">
        <f>ROUND(I104*H104,2)</f>
        <v>0</v>
      </c>
      <c r="K104" s="213" t="s">
        <v>19</v>
      </c>
      <c r="L104" s="218"/>
      <c r="M104" s="219" t="s">
        <v>19</v>
      </c>
      <c r="N104" s="220" t="s">
        <v>46</v>
      </c>
      <c r="O104" s="65"/>
      <c r="P104" s="188">
        <f>O104*H104</f>
        <v>0</v>
      </c>
      <c r="Q104" s="188">
        <v>4.0000000000000003E-5</v>
      </c>
      <c r="R104" s="188">
        <f>Q104*H104</f>
        <v>4.0000000000000002E-4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289</v>
      </c>
      <c r="AT104" s="190" t="s">
        <v>235</v>
      </c>
      <c r="AU104" s="190" t="s">
        <v>85</v>
      </c>
      <c r="AY104" s="18" t="s">
        <v>174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83</v>
      </c>
      <c r="BK104" s="191">
        <f>ROUND(I104*H104,2)</f>
        <v>0</v>
      </c>
      <c r="BL104" s="18" t="s">
        <v>286</v>
      </c>
      <c r="BM104" s="190" t="s">
        <v>1199</v>
      </c>
    </row>
    <row r="105" spans="1:65" s="2" customFormat="1" ht="11.25">
      <c r="A105" s="35"/>
      <c r="B105" s="36"/>
      <c r="C105" s="37"/>
      <c r="D105" s="192" t="s">
        <v>184</v>
      </c>
      <c r="E105" s="37"/>
      <c r="F105" s="193" t="s">
        <v>1198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184</v>
      </c>
      <c r="AU105" s="18" t="s">
        <v>85</v>
      </c>
    </row>
    <row r="106" spans="1:65" s="2" customFormat="1" ht="21.75" customHeight="1">
      <c r="A106" s="35"/>
      <c r="B106" s="36"/>
      <c r="C106" s="179" t="s">
        <v>273</v>
      </c>
      <c r="D106" s="179" t="s">
        <v>177</v>
      </c>
      <c r="E106" s="180" t="s">
        <v>1136</v>
      </c>
      <c r="F106" s="181" t="s">
        <v>1137</v>
      </c>
      <c r="G106" s="182" t="s">
        <v>230</v>
      </c>
      <c r="H106" s="183">
        <v>138</v>
      </c>
      <c r="I106" s="184"/>
      <c r="J106" s="185">
        <f>ROUND(I106*H106,2)</f>
        <v>0</v>
      </c>
      <c r="K106" s="181" t="s">
        <v>19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286</v>
      </c>
      <c r="AT106" s="190" t="s">
        <v>177</v>
      </c>
      <c r="AU106" s="190" t="s">
        <v>85</v>
      </c>
      <c r="AY106" s="18" t="s">
        <v>174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83</v>
      </c>
      <c r="BK106" s="191">
        <f>ROUND(I106*H106,2)</f>
        <v>0</v>
      </c>
      <c r="BL106" s="18" t="s">
        <v>286</v>
      </c>
      <c r="BM106" s="190" t="s">
        <v>1200</v>
      </c>
    </row>
    <row r="107" spans="1:65" s="2" customFormat="1" ht="11.25">
      <c r="A107" s="35"/>
      <c r="B107" s="36"/>
      <c r="C107" s="37"/>
      <c r="D107" s="192" t="s">
        <v>184</v>
      </c>
      <c r="E107" s="37"/>
      <c r="F107" s="193" t="s">
        <v>1137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184</v>
      </c>
      <c r="AU107" s="18" t="s">
        <v>85</v>
      </c>
    </row>
    <row r="108" spans="1:65" s="2" customFormat="1" ht="19.5">
      <c r="A108" s="35"/>
      <c r="B108" s="36"/>
      <c r="C108" s="37"/>
      <c r="D108" s="192" t="s">
        <v>197</v>
      </c>
      <c r="E108" s="37"/>
      <c r="F108" s="210" t="s">
        <v>1201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197</v>
      </c>
      <c r="AU108" s="18" t="s">
        <v>85</v>
      </c>
    </row>
    <row r="109" spans="1:65" s="2" customFormat="1" ht="24.2" customHeight="1">
      <c r="A109" s="35"/>
      <c r="B109" s="36"/>
      <c r="C109" s="211" t="s">
        <v>280</v>
      </c>
      <c r="D109" s="211" t="s">
        <v>235</v>
      </c>
      <c r="E109" s="212" t="s">
        <v>1202</v>
      </c>
      <c r="F109" s="213" t="s">
        <v>1203</v>
      </c>
      <c r="G109" s="214" t="s">
        <v>230</v>
      </c>
      <c r="H109" s="215">
        <v>158.69999999999999</v>
      </c>
      <c r="I109" s="216"/>
      <c r="J109" s="217">
        <f>ROUND(I109*H109,2)</f>
        <v>0</v>
      </c>
      <c r="K109" s="213" t="s">
        <v>19</v>
      </c>
      <c r="L109" s="218"/>
      <c r="M109" s="219" t="s">
        <v>19</v>
      </c>
      <c r="N109" s="220" t="s">
        <v>46</v>
      </c>
      <c r="O109" s="65"/>
      <c r="P109" s="188">
        <f>O109*H109</f>
        <v>0</v>
      </c>
      <c r="Q109" s="188">
        <v>1.4999999999999999E-4</v>
      </c>
      <c r="R109" s="188">
        <f>Q109*H109</f>
        <v>2.3804999999999996E-2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289</v>
      </c>
      <c r="AT109" s="190" t="s">
        <v>235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286</v>
      </c>
      <c r="BM109" s="190" t="s">
        <v>1204</v>
      </c>
    </row>
    <row r="110" spans="1:65" s="2" customFormat="1" ht="19.5">
      <c r="A110" s="35"/>
      <c r="B110" s="36"/>
      <c r="C110" s="37"/>
      <c r="D110" s="192" t="s">
        <v>184</v>
      </c>
      <c r="E110" s="37"/>
      <c r="F110" s="193" t="s">
        <v>1203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19.5">
      <c r="A111" s="35"/>
      <c r="B111" s="36"/>
      <c r="C111" s="37"/>
      <c r="D111" s="192" t="s">
        <v>197</v>
      </c>
      <c r="E111" s="37"/>
      <c r="F111" s="210" t="s">
        <v>1205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197</v>
      </c>
      <c r="AU111" s="18" t="s">
        <v>85</v>
      </c>
    </row>
    <row r="112" spans="1:65" s="2" customFormat="1" ht="16.5" customHeight="1">
      <c r="A112" s="35"/>
      <c r="B112" s="36"/>
      <c r="C112" s="179" t="s">
        <v>286</v>
      </c>
      <c r="D112" s="179" t="s">
        <v>177</v>
      </c>
      <c r="E112" s="180" t="s">
        <v>1206</v>
      </c>
      <c r="F112" s="181" t="s">
        <v>1207</v>
      </c>
      <c r="G112" s="182" t="s">
        <v>202</v>
      </c>
      <c r="H112" s="183">
        <v>16</v>
      </c>
      <c r="I112" s="184"/>
      <c r="J112" s="185">
        <f>ROUND(I112*H112,2)</f>
        <v>0</v>
      </c>
      <c r="K112" s="181" t="s">
        <v>19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286</v>
      </c>
      <c r="AT112" s="190" t="s">
        <v>177</v>
      </c>
      <c r="AU112" s="190" t="s">
        <v>85</v>
      </c>
      <c r="AY112" s="18" t="s">
        <v>174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83</v>
      </c>
      <c r="BK112" s="191">
        <f>ROUND(I112*H112,2)</f>
        <v>0</v>
      </c>
      <c r="BL112" s="18" t="s">
        <v>286</v>
      </c>
      <c r="BM112" s="190" t="s">
        <v>1208</v>
      </c>
    </row>
    <row r="113" spans="1:65" s="2" customFormat="1" ht="11.25">
      <c r="A113" s="35"/>
      <c r="B113" s="36"/>
      <c r="C113" s="37"/>
      <c r="D113" s="192" t="s">
        <v>184</v>
      </c>
      <c r="E113" s="37"/>
      <c r="F113" s="193" t="s">
        <v>1207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184</v>
      </c>
      <c r="AU113" s="18" t="s">
        <v>85</v>
      </c>
    </row>
    <row r="114" spans="1:65" s="2" customFormat="1" ht="16.5" customHeight="1">
      <c r="A114" s="35"/>
      <c r="B114" s="36"/>
      <c r="C114" s="179" t="s">
        <v>175</v>
      </c>
      <c r="D114" s="179" t="s">
        <v>177</v>
      </c>
      <c r="E114" s="180" t="s">
        <v>1209</v>
      </c>
      <c r="F114" s="181" t="s">
        <v>1210</v>
      </c>
      <c r="G114" s="182" t="s">
        <v>202</v>
      </c>
      <c r="H114" s="183">
        <v>1</v>
      </c>
      <c r="I114" s="184"/>
      <c r="J114" s="185">
        <f>ROUND(I114*H114,2)</f>
        <v>0</v>
      </c>
      <c r="K114" s="181" t="s">
        <v>19</v>
      </c>
      <c r="L114" s="40"/>
      <c r="M114" s="186" t="s">
        <v>19</v>
      </c>
      <c r="N114" s="187" t="s">
        <v>46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286</v>
      </c>
      <c r="AT114" s="190" t="s">
        <v>177</v>
      </c>
      <c r="AU114" s="190" t="s">
        <v>85</v>
      </c>
      <c r="AY114" s="18" t="s">
        <v>174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83</v>
      </c>
      <c r="BK114" s="191">
        <f>ROUND(I114*H114,2)</f>
        <v>0</v>
      </c>
      <c r="BL114" s="18" t="s">
        <v>286</v>
      </c>
      <c r="BM114" s="190" t="s">
        <v>1211</v>
      </c>
    </row>
    <row r="115" spans="1:65" s="2" customFormat="1" ht="11.25">
      <c r="A115" s="35"/>
      <c r="B115" s="36"/>
      <c r="C115" s="37"/>
      <c r="D115" s="192" t="s">
        <v>184</v>
      </c>
      <c r="E115" s="37"/>
      <c r="F115" s="193" t="s">
        <v>1210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184</v>
      </c>
      <c r="AU115" s="18" t="s">
        <v>85</v>
      </c>
    </row>
    <row r="116" spans="1:65" s="2" customFormat="1" ht="16.5" customHeight="1">
      <c r="A116" s="35"/>
      <c r="B116" s="36"/>
      <c r="C116" s="211" t="s">
        <v>182</v>
      </c>
      <c r="D116" s="211" t="s">
        <v>235</v>
      </c>
      <c r="E116" s="212" t="s">
        <v>1212</v>
      </c>
      <c r="F116" s="213" t="s">
        <v>1213</v>
      </c>
      <c r="G116" s="214" t="s">
        <v>202</v>
      </c>
      <c r="H116" s="215">
        <v>1</v>
      </c>
      <c r="I116" s="216"/>
      <c r="J116" s="217">
        <f>ROUND(I116*H116,2)</f>
        <v>0</v>
      </c>
      <c r="K116" s="213" t="s">
        <v>19</v>
      </c>
      <c r="L116" s="218"/>
      <c r="M116" s="219" t="s">
        <v>19</v>
      </c>
      <c r="N116" s="220" t="s">
        <v>46</v>
      </c>
      <c r="O116" s="65"/>
      <c r="P116" s="188">
        <f>O116*H116</f>
        <v>0</v>
      </c>
      <c r="Q116" s="188">
        <v>4.0000000000000003E-5</v>
      </c>
      <c r="R116" s="188">
        <f>Q116*H116</f>
        <v>4.0000000000000003E-5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289</v>
      </c>
      <c r="AT116" s="190" t="s">
        <v>235</v>
      </c>
      <c r="AU116" s="190" t="s">
        <v>85</v>
      </c>
      <c r="AY116" s="18" t="s">
        <v>174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83</v>
      </c>
      <c r="BK116" s="191">
        <f>ROUND(I116*H116,2)</f>
        <v>0</v>
      </c>
      <c r="BL116" s="18" t="s">
        <v>286</v>
      </c>
      <c r="BM116" s="190" t="s">
        <v>1214</v>
      </c>
    </row>
    <row r="117" spans="1:65" s="2" customFormat="1" ht="11.25">
      <c r="A117" s="35"/>
      <c r="B117" s="36"/>
      <c r="C117" s="37"/>
      <c r="D117" s="192" t="s">
        <v>184</v>
      </c>
      <c r="E117" s="37"/>
      <c r="F117" s="193" t="s">
        <v>1213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184</v>
      </c>
      <c r="AU117" s="18" t="s">
        <v>85</v>
      </c>
    </row>
    <row r="118" spans="1:65" s="2" customFormat="1" ht="21.75" customHeight="1">
      <c r="A118" s="35"/>
      <c r="B118" s="36"/>
      <c r="C118" s="179" t="s">
        <v>214</v>
      </c>
      <c r="D118" s="179" t="s">
        <v>177</v>
      </c>
      <c r="E118" s="180" t="s">
        <v>1215</v>
      </c>
      <c r="F118" s="181" t="s">
        <v>1216</v>
      </c>
      <c r="G118" s="182" t="s">
        <v>202</v>
      </c>
      <c r="H118" s="183">
        <v>55</v>
      </c>
      <c r="I118" s="184"/>
      <c r="J118" s="185">
        <f>ROUND(I118*H118,2)</f>
        <v>0</v>
      </c>
      <c r="K118" s="181" t="s">
        <v>19</v>
      </c>
      <c r="L118" s="40"/>
      <c r="M118" s="186" t="s">
        <v>19</v>
      </c>
      <c r="N118" s="187" t="s">
        <v>46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286</v>
      </c>
      <c r="AT118" s="190" t="s">
        <v>177</v>
      </c>
      <c r="AU118" s="190" t="s">
        <v>85</v>
      </c>
      <c r="AY118" s="18" t="s">
        <v>174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83</v>
      </c>
      <c r="BK118" s="191">
        <f>ROUND(I118*H118,2)</f>
        <v>0</v>
      </c>
      <c r="BL118" s="18" t="s">
        <v>286</v>
      </c>
      <c r="BM118" s="190" t="s">
        <v>1217</v>
      </c>
    </row>
    <row r="119" spans="1:65" s="2" customFormat="1" ht="11.25">
      <c r="A119" s="35"/>
      <c r="B119" s="36"/>
      <c r="C119" s="37"/>
      <c r="D119" s="192" t="s">
        <v>184</v>
      </c>
      <c r="E119" s="37"/>
      <c r="F119" s="193" t="s">
        <v>1216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184</v>
      </c>
      <c r="AU119" s="18" t="s">
        <v>85</v>
      </c>
    </row>
    <row r="120" spans="1:65" s="2" customFormat="1" ht="16.5" customHeight="1">
      <c r="A120" s="35"/>
      <c r="B120" s="36"/>
      <c r="C120" s="211" t="s">
        <v>206</v>
      </c>
      <c r="D120" s="211" t="s">
        <v>235</v>
      </c>
      <c r="E120" s="212" t="s">
        <v>1218</v>
      </c>
      <c r="F120" s="213" t="s">
        <v>1219</v>
      </c>
      <c r="G120" s="214" t="s">
        <v>202</v>
      </c>
      <c r="H120" s="215">
        <v>55</v>
      </c>
      <c r="I120" s="216"/>
      <c r="J120" s="217">
        <f>ROUND(I120*H120,2)</f>
        <v>0</v>
      </c>
      <c r="K120" s="213" t="s">
        <v>19</v>
      </c>
      <c r="L120" s="218"/>
      <c r="M120" s="219" t="s">
        <v>19</v>
      </c>
      <c r="N120" s="220" t="s">
        <v>46</v>
      </c>
      <c r="O120" s="65"/>
      <c r="P120" s="188">
        <f>O120*H120</f>
        <v>0</v>
      </c>
      <c r="Q120" s="188">
        <v>6.0000000000000002E-5</v>
      </c>
      <c r="R120" s="188">
        <f>Q120*H120</f>
        <v>3.3E-3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289</v>
      </c>
      <c r="AT120" s="190" t="s">
        <v>235</v>
      </c>
      <c r="AU120" s="190" t="s">
        <v>85</v>
      </c>
      <c r="AY120" s="18" t="s">
        <v>174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83</v>
      </c>
      <c r="BK120" s="191">
        <f>ROUND(I120*H120,2)</f>
        <v>0</v>
      </c>
      <c r="BL120" s="18" t="s">
        <v>286</v>
      </c>
      <c r="BM120" s="190" t="s">
        <v>1220</v>
      </c>
    </row>
    <row r="121" spans="1:65" s="2" customFormat="1" ht="11.25">
      <c r="A121" s="35"/>
      <c r="B121" s="36"/>
      <c r="C121" s="37"/>
      <c r="D121" s="192" t="s">
        <v>184</v>
      </c>
      <c r="E121" s="37"/>
      <c r="F121" s="193" t="s">
        <v>1219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184</v>
      </c>
      <c r="AU121" s="18" t="s">
        <v>85</v>
      </c>
    </row>
    <row r="122" spans="1:65" s="2" customFormat="1" ht="19.5">
      <c r="A122" s="35"/>
      <c r="B122" s="36"/>
      <c r="C122" s="37"/>
      <c r="D122" s="192" t="s">
        <v>197</v>
      </c>
      <c r="E122" s="37"/>
      <c r="F122" s="210" t="s">
        <v>1221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197</v>
      </c>
      <c r="AU122" s="18" t="s">
        <v>85</v>
      </c>
    </row>
    <row r="123" spans="1:65" s="2" customFormat="1" ht="16.5" customHeight="1">
      <c r="A123" s="35"/>
      <c r="B123" s="36"/>
      <c r="C123" s="211" t="s">
        <v>8</v>
      </c>
      <c r="D123" s="211" t="s">
        <v>235</v>
      </c>
      <c r="E123" s="212" t="s">
        <v>1222</v>
      </c>
      <c r="F123" s="213" t="s">
        <v>1223</v>
      </c>
      <c r="G123" s="214" t="s">
        <v>202</v>
      </c>
      <c r="H123" s="215">
        <v>1</v>
      </c>
      <c r="I123" s="216"/>
      <c r="J123" s="217">
        <f>ROUND(I123*H123,2)</f>
        <v>0</v>
      </c>
      <c r="K123" s="213" t="s">
        <v>19</v>
      </c>
      <c r="L123" s="218"/>
      <c r="M123" s="219" t="s">
        <v>19</v>
      </c>
      <c r="N123" s="220" t="s">
        <v>46</v>
      </c>
      <c r="O123" s="65"/>
      <c r="P123" s="188">
        <f>O123*H123</f>
        <v>0</v>
      </c>
      <c r="Q123" s="188">
        <v>2.0000000000000002E-5</v>
      </c>
      <c r="R123" s="188">
        <f>Q123*H123</f>
        <v>2.0000000000000002E-5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289</v>
      </c>
      <c r="AT123" s="190" t="s">
        <v>235</v>
      </c>
      <c r="AU123" s="190" t="s">
        <v>85</v>
      </c>
      <c r="AY123" s="18" t="s">
        <v>174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83</v>
      </c>
      <c r="BK123" s="191">
        <f>ROUND(I123*H123,2)</f>
        <v>0</v>
      </c>
      <c r="BL123" s="18" t="s">
        <v>286</v>
      </c>
      <c r="BM123" s="190" t="s">
        <v>1224</v>
      </c>
    </row>
    <row r="124" spans="1:65" s="2" customFormat="1" ht="11.25">
      <c r="A124" s="35"/>
      <c r="B124" s="36"/>
      <c r="C124" s="37"/>
      <c r="D124" s="192" t="s">
        <v>184</v>
      </c>
      <c r="E124" s="37"/>
      <c r="F124" s="193" t="s">
        <v>1223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184</v>
      </c>
      <c r="AU124" s="18" t="s">
        <v>85</v>
      </c>
    </row>
    <row r="125" spans="1:65" s="2" customFormat="1" ht="16.5" customHeight="1">
      <c r="A125" s="35"/>
      <c r="B125" s="36"/>
      <c r="C125" s="211" t="s">
        <v>266</v>
      </c>
      <c r="D125" s="211" t="s">
        <v>235</v>
      </c>
      <c r="E125" s="212" t="s">
        <v>1225</v>
      </c>
      <c r="F125" s="213" t="s">
        <v>1226</v>
      </c>
      <c r="G125" s="214" t="s">
        <v>202</v>
      </c>
      <c r="H125" s="215">
        <v>2</v>
      </c>
      <c r="I125" s="216"/>
      <c r="J125" s="217">
        <f>ROUND(I125*H125,2)</f>
        <v>0</v>
      </c>
      <c r="K125" s="213" t="s">
        <v>19</v>
      </c>
      <c r="L125" s="218"/>
      <c r="M125" s="219" t="s">
        <v>19</v>
      </c>
      <c r="N125" s="220" t="s">
        <v>46</v>
      </c>
      <c r="O125" s="65"/>
      <c r="P125" s="188">
        <f>O125*H125</f>
        <v>0</v>
      </c>
      <c r="Q125" s="188">
        <v>4.0000000000000003E-5</v>
      </c>
      <c r="R125" s="188">
        <f>Q125*H125</f>
        <v>8.0000000000000007E-5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289</v>
      </c>
      <c r="AT125" s="190" t="s">
        <v>235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286</v>
      </c>
      <c r="BM125" s="190" t="s">
        <v>1227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1226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179" t="s">
        <v>227</v>
      </c>
      <c r="D127" s="179" t="s">
        <v>177</v>
      </c>
      <c r="E127" s="180" t="s">
        <v>1228</v>
      </c>
      <c r="F127" s="181" t="s">
        <v>1229</v>
      </c>
      <c r="G127" s="182" t="s">
        <v>202</v>
      </c>
      <c r="H127" s="183">
        <v>2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286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286</v>
      </c>
      <c r="BM127" s="190" t="s">
        <v>1230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1229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6.5" customHeight="1">
      <c r="A129" s="35"/>
      <c r="B129" s="36"/>
      <c r="C129" s="211" t="s">
        <v>234</v>
      </c>
      <c r="D129" s="211" t="s">
        <v>235</v>
      </c>
      <c r="E129" s="212" t="s">
        <v>1231</v>
      </c>
      <c r="F129" s="213" t="s">
        <v>1232</v>
      </c>
      <c r="G129" s="214" t="s">
        <v>202</v>
      </c>
      <c r="H129" s="215">
        <v>2</v>
      </c>
      <c r="I129" s="216"/>
      <c r="J129" s="217">
        <f>ROUND(I129*H129,2)</f>
        <v>0</v>
      </c>
      <c r="K129" s="213" t="s">
        <v>19</v>
      </c>
      <c r="L129" s="218"/>
      <c r="M129" s="219" t="s">
        <v>19</v>
      </c>
      <c r="N129" s="220" t="s">
        <v>46</v>
      </c>
      <c r="O129" s="65"/>
      <c r="P129" s="188">
        <f>O129*H129</f>
        <v>0</v>
      </c>
      <c r="Q129" s="188">
        <v>1E-4</v>
      </c>
      <c r="R129" s="188">
        <f>Q129*H129</f>
        <v>2.0000000000000001E-4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289</v>
      </c>
      <c r="AT129" s="190" t="s">
        <v>235</v>
      </c>
      <c r="AU129" s="190" t="s">
        <v>85</v>
      </c>
      <c r="AY129" s="18" t="s">
        <v>174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286</v>
      </c>
      <c r="BM129" s="190" t="s">
        <v>1233</v>
      </c>
    </row>
    <row r="130" spans="1:65" s="2" customFormat="1" ht="11.25">
      <c r="A130" s="35"/>
      <c r="B130" s="36"/>
      <c r="C130" s="37"/>
      <c r="D130" s="192" t="s">
        <v>184</v>
      </c>
      <c r="E130" s="37"/>
      <c r="F130" s="193" t="s">
        <v>1232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184</v>
      </c>
      <c r="AU130" s="18" t="s">
        <v>85</v>
      </c>
    </row>
    <row r="131" spans="1:65" s="2" customFormat="1" ht="16.5" customHeight="1">
      <c r="A131" s="35"/>
      <c r="B131" s="36"/>
      <c r="C131" s="179" t="s">
        <v>293</v>
      </c>
      <c r="D131" s="179" t="s">
        <v>177</v>
      </c>
      <c r="E131" s="180" t="s">
        <v>1234</v>
      </c>
      <c r="F131" s="181" t="s">
        <v>1235</v>
      </c>
      <c r="G131" s="182" t="s">
        <v>1236</v>
      </c>
      <c r="H131" s="183">
        <v>2</v>
      </c>
      <c r="I131" s="184"/>
      <c r="J131" s="185">
        <f>ROUND(I131*H131,2)</f>
        <v>0</v>
      </c>
      <c r="K131" s="181" t="s">
        <v>19</v>
      </c>
      <c r="L131" s="40"/>
      <c r="M131" s="186" t="s">
        <v>19</v>
      </c>
      <c r="N131" s="187" t="s">
        <v>46</v>
      </c>
      <c r="O131" s="65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182</v>
      </c>
      <c r="AT131" s="190" t="s">
        <v>177</v>
      </c>
      <c r="AU131" s="190" t="s">
        <v>85</v>
      </c>
      <c r="AY131" s="18" t="s">
        <v>174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182</v>
      </c>
      <c r="BM131" s="190" t="s">
        <v>1237</v>
      </c>
    </row>
    <row r="132" spans="1:65" s="2" customFormat="1" ht="11.25">
      <c r="A132" s="35"/>
      <c r="B132" s="36"/>
      <c r="C132" s="37"/>
      <c r="D132" s="192" t="s">
        <v>184</v>
      </c>
      <c r="E132" s="37"/>
      <c r="F132" s="193" t="s">
        <v>1235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184</v>
      </c>
      <c r="AU132" s="18" t="s">
        <v>85</v>
      </c>
    </row>
    <row r="133" spans="1:65" s="2" customFormat="1" ht="19.5">
      <c r="A133" s="35"/>
      <c r="B133" s="36"/>
      <c r="C133" s="37"/>
      <c r="D133" s="192" t="s">
        <v>197</v>
      </c>
      <c r="E133" s="37"/>
      <c r="F133" s="210" t="s">
        <v>1238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197</v>
      </c>
      <c r="AU133" s="18" t="s">
        <v>85</v>
      </c>
    </row>
    <row r="134" spans="1:65" s="12" customFormat="1" ht="25.9" customHeight="1">
      <c r="B134" s="163"/>
      <c r="C134" s="164"/>
      <c r="D134" s="165" t="s">
        <v>74</v>
      </c>
      <c r="E134" s="166" t="s">
        <v>235</v>
      </c>
      <c r="F134" s="166" t="s">
        <v>1094</v>
      </c>
      <c r="G134" s="164"/>
      <c r="H134" s="164"/>
      <c r="I134" s="167"/>
      <c r="J134" s="168">
        <f>BK134</f>
        <v>0</v>
      </c>
      <c r="K134" s="164"/>
      <c r="L134" s="169"/>
      <c r="M134" s="170"/>
      <c r="N134" s="171"/>
      <c r="O134" s="171"/>
      <c r="P134" s="172">
        <f>P135</f>
        <v>0</v>
      </c>
      <c r="Q134" s="171"/>
      <c r="R134" s="172">
        <f>R135</f>
        <v>0</v>
      </c>
      <c r="S134" s="171"/>
      <c r="T134" s="173">
        <f>T135</f>
        <v>5.7000000000000002E-3</v>
      </c>
      <c r="AR134" s="174" t="s">
        <v>175</v>
      </c>
      <c r="AT134" s="175" t="s">
        <v>74</v>
      </c>
      <c r="AU134" s="175" t="s">
        <v>75</v>
      </c>
      <c r="AY134" s="174" t="s">
        <v>174</v>
      </c>
      <c r="BK134" s="176">
        <f>BK135</f>
        <v>0</v>
      </c>
    </row>
    <row r="135" spans="1:65" s="12" customFormat="1" ht="22.9" customHeight="1">
      <c r="B135" s="163"/>
      <c r="C135" s="164"/>
      <c r="D135" s="165" t="s">
        <v>74</v>
      </c>
      <c r="E135" s="177" t="s">
        <v>1095</v>
      </c>
      <c r="F135" s="177" t="s">
        <v>1096</v>
      </c>
      <c r="G135" s="164"/>
      <c r="H135" s="164"/>
      <c r="I135" s="167"/>
      <c r="J135" s="178">
        <f>BK135</f>
        <v>0</v>
      </c>
      <c r="K135" s="164"/>
      <c r="L135" s="169"/>
      <c r="M135" s="170"/>
      <c r="N135" s="171"/>
      <c r="O135" s="171"/>
      <c r="P135" s="172">
        <f>SUM(P136:P137)</f>
        <v>0</v>
      </c>
      <c r="Q135" s="171"/>
      <c r="R135" s="172">
        <f>SUM(R136:R137)</f>
        <v>0</v>
      </c>
      <c r="S135" s="171"/>
      <c r="T135" s="173">
        <f>SUM(T136:T137)</f>
        <v>5.7000000000000002E-3</v>
      </c>
      <c r="AR135" s="174" t="s">
        <v>175</v>
      </c>
      <c r="AT135" s="175" t="s">
        <v>74</v>
      </c>
      <c r="AU135" s="175" t="s">
        <v>83</v>
      </c>
      <c r="AY135" s="174" t="s">
        <v>174</v>
      </c>
      <c r="BK135" s="176">
        <f>SUM(BK136:BK137)</f>
        <v>0</v>
      </c>
    </row>
    <row r="136" spans="1:65" s="2" customFormat="1" ht="16.5" customHeight="1">
      <c r="A136" s="35"/>
      <c r="B136" s="36"/>
      <c r="C136" s="179" t="s">
        <v>239</v>
      </c>
      <c r="D136" s="179" t="s">
        <v>177</v>
      </c>
      <c r="E136" s="180" t="s">
        <v>1239</v>
      </c>
      <c r="F136" s="181" t="s">
        <v>1240</v>
      </c>
      <c r="G136" s="182" t="s">
        <v>202</v>
      </c>
      <c r="H136" s="183">
        <v>10</v>
      </c>
      <c r="I136" s="184"/>
      <c r="J136" s="185">
        <f>ROUND(I136*H136,2)</f>
        <v>0</v>
      </c>
      <c r="K136" s="181" t="s">
        <v>19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5.6999999999999998E-4</v>
      </c>
      <c r="T136" s="189">
        <f>S136*H136</f>
        <v>5.7000000000000002E-3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589</v>
      </c>
      <c r="AT136" s="190" t="s">
        <v>177</v>
      </c>
      <c r="AU136" s="190" t="s">
        <v>85</v>
      </c>
      <c r="AY136" s="18" t="s">
        <v>174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589</v>
      </c>
      <c r="BM136" s="190" t="s">
        <v>1241</v>
      </c>
    </row>
    <row r="137" spans="1:65" s="2" customFormat="1" ht="11.25">
      <c r="A137" s="35"/>
      <c r="B137" s="36"/>
      <c r="C137" s="37"/>
      <c r="D137" s="192" t="s">
        <v>184</v>
      </c>
      <c r="E137" s="37"/>
      <c r="F137" s="193" t="s">
        <v>1240</v>
      </c>
      <c r="G137" s="37"/>
      <c r="H137" s="37"/>
      <c r="I137" s="194"/>
      <c r="J137" s="37"/>
      <c r="K137" s="37"/>
      <c r="L137" s="40"/>
      <c r="M137" s="238"/>
      <c r="N137" s="239"/>
      <c r="O137" s="240"/>
      <c r="P137" s="240"/>
      <c r="Q137" s="240"/>
      <c r="R137" s="240"/>
      <c r="S137" s="240"/>
      <c r="T137" s="241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184</v>
      </c>
      <c r="AU137" s="18" t="s">
        <v>85</v>
      </c>
    </row>
    <row r="138" spans="1:65" s="2" customFormat="1" ht="6.95" customHeight="1">
      <c r="A138" s="35"/>
      <c r="B138" s="48"/>
      <c r="C138" s="49"/>
      <c r="D138" s="49"/>
      <c r="E138" s="49"/>
      <c r="F138" s="49"/>
      <c r="G138" s="49"/>
      <c r="H138" s="49"/>
      <c r="I138" s="49"/>
      <c r="J138" s="49"/>
      <c r="K138" s="49"/>
      <c r="L138" s="40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algorithmName="SHA-512" hashValue="8Zn+z8c3TD+k9UE4cNiwREjZ/pAcGOG6Xk1eDjaZfjUX+BdQ2OIKgYv2Z0ZX8Q1LUVRbEjC2TzJVfEUqVUQ/SA==" saltValue="0kWFgt3fgi6oeZjUyc1+Gh5ZeN/4XJX6w4TMA/bLxkzNFvJW4sY1KvWpgyBBEJWySdo+JKLhVkNydITPvV1g+g==" spinCount="100000" sheet="1" objects="1" scenarios="1" formatColumns="0" formatRows="0" autoFilter="0"/>
  <autoFilter ref="C90:K137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1243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ROUND(J95,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ROUND((SUM(BE95:BE169)),  2)</f>
        <v>0</v>
      </c>
      <c r="G35" s="35"/>
      <c r="H35" s="35"/>
      <c r="I35" s="125">
        <v>0.21</v>
      </c>
      <c r="J35" s="124">
        <f>ROUND(((SUM(BE95:BE169))*I35),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ROUND((SUM(BF95:BF169)),  2)</f>
        <v>0</v>
      </c>
      <c r="G36" s="35"/>
      <c r="H36" s="35"/>
      <c r="I36" s="125">
        <v>0.12</v>
      </c>
      <c r="J36" s="124">
        <f>ROUND(((SUM(BF95:BF169))*I36),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ROUND((SUM(BG95:BG169)),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ROUND((SUM(BH95:BH169)),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ROUND((SUM(BI95:BI169)),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04.1 - SK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J95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1244</v>
      </c>
      <c r="E64" s="144"/>
      <c r="F64" s="144"/>
      <c r="G64" s="144"/>
      <c r="H64" s="144"/>
      <c r="I64" s="144"/>
      <c r="J64" s="145">
        <f>J96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1245</v>
      </c>
      <c r="E65" s="149"/>
      <c r="F65" s="149"/>
      <c r="G65" s="149"/>
      <c r="H65" s="149"/>
      <c r="I65" s="149"/>
      <c r="J65" s="150">
        <f>J97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1245</v>
      </c>
      <c r="E66" s="149"/>
      <c r="F66" s="149"/>
      <c r="G66" s="149"/>
      <c r="H66" s="149"/>
      <c r="I66" s="149"/>
      <c r="J66" s="150">
        <f>J102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1245</v>
      </c>
      <c r="E67" s="149"/>
      <c r="F67" s="149"/>
      <c r="G67" s="149"/>
      <c r="H67" s="149"/>
      <c r="I67" s="149"/>
      <c r="J67" s="150">
        <f>J119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1245</v>
      </c>
      <c r="E68" s="149"/>
      <c r="F68" s="149"/>
      <c r="G68" s="149"/>
      <c r="H68" s="149"/>
      <c r="I68" s="149"/>
      <c r="J68" s="150">
        <f>J124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1245</v>
      </c>
      <c r="E69" s="149"/>
      <c r="F69" s="149"/>
      <c r="G69" s="149"/>
      <c r="H69" s="149"/>
      <c r="I69" s="149"/>
      <c r="J69" s="150">
        <f>J133</f>
        <v>0</v>
      </c>
      <c r="K69" s="98"/>
      <c r="L69" s="151"/>
    </row>
    <row r="70" spans="1:31" s="10" customFormat="1" ht="19.899999999999999" customHeight="1">
      <c r="B70" s="147"/>
      <c r="C70" s="98"/>
      <c r="D70" s="148" t="s">
        <v>1245</v>
      </c>
      <c r="E70" s="149"/>
      <c r="F70" s="149"/>
      <c r="G70" s="149"/>
      <c r="H70" s="149"/>
      <c r="I70" s="149"/>
      <c r="J70" s="150">
        <f>J136</f>
        <v>0</v>
      </c>
      <c r="K70" s="98"/>
      <c r="L70" s="151"/>
    </row>
    <row r="71" spans="1:31" s="10" customFormat="1" ht="19.899999999999999" customHeight="1">
      <c r="B71" s="147"/>
      <c r="C71" s="98"/>
      <c r="D71" s="148" t="s">
        <v>1245</v>
      </c>
      <c r="E71" s="149"/>
      <c r="F71" s="149"/>
      <c r="G71" s="149"/>
      <c r="H71" s="149"/>
      <c r="I71" s="149"/>
      <c r="J71" s="150">
        <f>J141</f>
        <v>0</v>
      </c>
      <c r="K71" s="98"/>
      <c r="L71" s="151"/>
    </row>
    <row r="72" spans="1:31" s="10" customFormat="1" ht="19.899999999999999" customHeight="1">
      <c r="B72" s="147"/>
      <c r="C72" s="98"/>
      <c r="D72" s="148" t="s">
        <v>1246</v>
      </c>
      <c r="E72" s="149"/>
      <c r="F72" s="149"/>
      <c r="G72" s="149"/>
      <c r="H72" s="149"/>
      <c r="I72" s="149"/>
      <c r="J72" s="150">
        <f>J154</f>
        <v>0</v>
      </c>
      <c r="K72" s="98"/>
      <c r="L72" s="151"/>
    </row>
    <row r="73" spans="1:31" s="10" customFormat="1" ht="19.899999999999999" customHeight="1">
      <c r="B73" s="147"/>
      <c r="C73" s="98"/>
      <c r="D73" s="148" t="s">
        <v>1247</v>
      </c>
      <c r="E73" s="149"/>
      <c r="F73" s="149"/>
      <c r="G73" s="149"/>
      <c r="H73" s="149"/>
      <c r="I73" s="149"/>
      <c r="J73" s="150">
        <f>J163</f>
        <v>0</v>
      </c>
      <c r="K73" s="98"/>
      <c r="L73" s="151"/>
    </row>
    <row r="74" spans="1:31" s="2" customFormat="1" ht="21.7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9" spans="1:31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4.95" customHeight="1">
      <c r="A80" s="35"/>
      <c r="B80" s="36"/>
      <c r="C80" s="24" t="s">
        <v>159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3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3" s="2" customFormat="1" ht="12" customHeight="1">
      <c r="A82" s="35"/>
      <c r="B82" s="36"/>
      <c r="C82" s="30" t="s">
        <v>16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3" s="2" customFormat="1" ht="16.5" customHeight="1">
      <c r="A83" s="35"/>
      <c r="B83" s="36"/>
      <c r="C83" s="37"/>
      <c r="D83" s="37"/>
      <c r="E83" s="380" t="str">
        <f>E7</f>
        <v>Expektace_04_25</v>
      </c>
      <c r="F83" s="381"/>
      <c r="G83" s="381"/>
      <c r="H83" s="381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3" s="1" customFormat="1" ht="12" customHeight="1">
      <c r="B84" s="22"/>
      <c r="C84" s="30" t="s">
        <v>137</v>
      </c>
      <c r="D84" s="23"/>
      <c r="E84" s="23"/>
      <c r="F84" s="23"/>
      <c r="G84" s="23"/>
      <c r="H84" s="23"/>
      <c r="I84" s="23"/>
      <c r="J84" s="23"/>
      <c r="K84" s="23"/>
      <c r="L84" s="21"/>
    </row>
    <row r="85" spans="1:63" s="2" customFormat="1" ht="16.5" customHeight="1">
      <c r="A85" s="35"/>
      <c r="B85" s="36"/>
      <c r="C85" s="37"/>
      <c r="D85" s="37"/>
      <c r="E85" s="380" t="s">
        <v>1242</v>
      </c>
      <c r="F85" s="382"/>
      <c r="G85" s="382"/>
      <c r="H85" s="382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2" customHeight="1">
      <c r="A86" s="35"/>
      <c r="B86" s="36"/>
      <c r="C86" s="30" t="s">
        <v>1131</v>
      </c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16.5" customHeight="1">
      <c r="A87" s="35"/>
      <c r="B87" s="36"/>
      <c r="C87" s="37"/>
      <c r="D87" s="37"/>
      <c r="E87" s="334" t="str">
        <f>E11</f>
        <v>04.1 - SK</v>
      </c>
      <c r="F87" s="382"/>
      <c r="G87" s="382"/>
      <c r="H87" s="382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12" customHeight="1">
      <c r="A89" s="35"/>
      <c r="B89" s="36"/>
      <c r="C89" s="30" t="s">
        <v>21</v>
      </c>
      <c r="D89" s="37"/>
      <c r="E89" s="37"/>
      <c r="F89" s="28" t="str">
        <f>F14</f>
        <v>parc.č. 650/40, 650/39, 650/38</v>
      </c>
      <c r="G89" s="37"/>
      <c r="H89" s="37"/>
      <c r="I89" s="30" t="s">
        <v>23</v>
      </c>
      <c r="J89" s="60" t="str">
        <f>IF(J14="","",J14)</f>
        <v>18. 6. 2024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15.2" customHeight="1">
      <c r="A91" s="35"/>
      <c r="B91" s="36"/>
      <c r="C91" s="30" t="s">
        <v>25</v>
      </c>
      <c r="D91" s="37"/>
      <c r="E91" s="37"/>
      <c r="F91" s="28" t="str">
        <f>E17</f>
        <v>Nemocnice ve Frýdku-Místku, p.o.</v>
      </c>
      <c r="G91" s="37"/>
      <c r="H91" s="37"/>
      <c r="I91" s="30" t="s">
        <v>32</v>
      </c>
      <c r="J91" s="33" t="str">
        <f>E23</f>
        <v xml:space="preserve"> </v>
      </c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5.2" customHeight="1">
      <c r="A92" s="35"/>
      <c r="B92" s="36"/>
      <c r="C92" s="30" t="s">
        <v>30</v>
      </c>
      <c r="D92" s="37"/>
      <c r="E92" s="37"/>
      <c r="F92" s="28" t="str">
        <f>IF(E20="","",E20)</f>
        <v>Vyplň údaj</v>
      </c>
      <c r="G92" s="37"/>
      <c r="H92" s="37"/>
      <c r="I92" s="30" t="s">
        <v>35</v>
      </c>
      <c r="J92" s="33" t="str">
        <f>E26</f>
        <v>Amun Pro s.r.o.</v>
      </c>
      <c r="K92" s="37"/>
      <c r="L92" s="11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114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63" s="11" customFormat="1" ht="29.25" customHeight="1">
      <c r="A94" s="152"/>
      <c r="B94" s="153"/>
      <c r="C94" s="154" t="s">
        <v>160</v>
      </c>
      <c r="D94" s="155" t="s">
        <v>60</v>
      </c>
      <c r="E94" s="155" t="s">
        <v>56</v>
      </c>
      <c r="F94" s="155" t="s">
        <v>57</v>
      </c>
      <c r="G94" s="155" t="s">
        <v>161</v>
      </c>
      <c r="H94" s="155" t="s">
        <v>162</v>
      </c>
      <c r="I94" s="155" t="s">
        <v>163</v>
      </c>
      <c r="J94" s="155" t="s">
        <v>141</v>
      </c>
      <c r="K94" s="156" t="s">
        <v>164</v>
      </c>
      <c r="L94" s="157"/>
      <c r="M94" s="69" t="s">
        <v>19</v>
      </c>
      <c r="N94" s="70" t="s">
        <v>45</v>
      </c>
      <c r="O94" s="70" t="s">
        <v>165</v>
      </c>
      <c r="P94" s="70" t="s">
        <v>166</v>
      </c>
      <c r="Q94" s="70" t="s">
        <v>167</v>
      </c>
      <c r="R94" s="70" t="s">
        <v>168</v>
      </c>
      <c r="S94" s="70" t="s">
        <v>169</v>
      </c>
      <c r="T94" s="71" t="s">
        <v>170</v>
      </c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</row>
    <row r="95" spans="1:63" s="2" customFormat="1" ht="22.9" customHeight="1">
      <c r="A95" s="35"/>
      <c r="B95" s="36"/>
      <c r="C95" s="76" t="s">
        <v>171</v>
      </c>
      <c r="D95" s="37"/>
      <c r="E95" s="37"/>
      <c r="F95" s="37"/>
      <c r="G95" s="37"/>
      <c r="H95" s="37"/>
      <c r="I95" s="37"/>
      <c r="J95" s="158">
        <f>BK95</f>
        <v>0</v>
      </c>
      <c r="K95" s="37"/>
      <c r="L95" s="40"/>
      <c r="M95" s="72"/>
      <c r="N95" s="159"/>
      <c r="O95" s="73"/>
      <c r="P95" s="160">
        <f>P96</f>
        <v>0</v>
      </c>
      <c r="Q95" s="73"/>
      <c r="R95" s="160">
        <f>R96</f>
        <v>0</v>
      </c>
      <c r="S95" s="73"/>
      <c r="T95" s="161">
        <f>T96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74</v>
      </c>
      <c r="AU95" s="18" t="s">
        <v>142</v>
      </c>
      <c r="BK95" s="162">
        <f>BK96</f>
        <v>0</v>
      </c>
    </row>
    <row r="96" spans="1:63" s="12" customFormat="1" ht="25.9" customHeight="1">
      <c r="B96" s="163"/>
      <c r="C96" s="164"/>
      <c r="D96" s="165" t="s">
        <v>74</v>
      </c>
      <c r="E96" s="166" t="s">
        <v>104</v>
      </c>
      <c r="F96" s="166" t="s">
        <v>1248</v>
      </c>
      <c r="G96" s="164"/>
      <c r="H96" s="164"/>
      <c r="I96" s="167"/>
      <c r="J96" s="168">
        <f>BK96</f>
        <v>0</v>
      </c>
      <c r="K96" s="164"/>
      <c r="L96" s="169"/>
      <c r="M96" s="170"/>
      <c r="N96" s="171"/>
      <c r="O96" s="171"/>
      <c r="P96" s="172">
        <f>P97+P102+P119+P124+P133+P136+P141+P154+P163</f>
        <v>0</v>
      </c>
      <c r="Q96" s="171"/>
      <c r="R96" s="172">
        <f>R97+R102+R119+R124+R133+R136+R141+R154+R163</f>
        <v>0</v>
      </c>
      <c r="S96" s="171"/>
      <c r="T96" s="173">
        <f>T97+T102+T119+T124+T133+T136+T141+T154+T163</f>
        <v>0</v>
      </c>
      <c r="AR96" s="174" t="s">
        <v>83</v>
      </c>
      <c r="AT96" s="175" t="s">
        <v>74</v>
      </c>
      <c r="AU96" s="175" t="s">
        <v>75</v>
      </c>
      <c r="AY96" s="174" t="s">
        <v>174</v>
      </c>
      <c r="BK96" s="176">
        <f>BK97+BK102+BK119+BK124+BK133+BK136+BK141+BK154+BK163</f>
        <v>0</v>
      </c>
    </row>
    <row r="97" spans="1:65" s="12" customFormat="1" ht="22.9" customHeight="1">
      <c r="B97" s="163"/>
      <c r="C97" s="164"/>
      <c r="D97" s="165" t="s">
        <v>74</v>
      </c>
      <c r="E97" s="177" t="s">
        <v>1249</v>
      </c>
      <c r="F97" s="177" t="s">
        <v>19</v>
      </c>
      <c r="G97" s="164"/>
      <c r="H97" s="164"/>
      <c r="I97" s="167"/>
      <c r="J97" s="178">
        <f>BK97</f>
        <v>0</v>
      </c>
      <c r="K97" s="164"/>
      <c r="L97" s="169"/>
      <c r="M97" s="170"/>
      <c r="N97" s="171"/>
      <c r="O97" s="171"/>
      <c r="P97" s="172">
        <f>SUM(P98:P101)</f>
        <v>0</v>
      </c>
      <c r="Q97" s="171"/>
      <c r="R97" s="172">
        <f>SUM(R98:R101)</f>
        <v>0</v>
      </c>
      <c r="S97" s="171"/>
      <c r="T97" s="173">
        <f>SUM(T98:T101)</f>
        <v>0</v>
      </c>
      <c r="AR97" s="174" t="s">
        <v>83</v>
      </c>
      <c r="AT97" s="175" t="s">
        <v>74</v>
      </c>
      <c r="AU97" s="175" t="s">
        <v>83</v>
      </c>
      <c r="AY97" s="174" t="s">
        <v>174</v>
      </c>
      <c r="BK97" s="176">
        <f>SUM(BK98:BK101)</f>
        <v>0</v>
      </c>
    </row>
    <row r="98" spans="1:65" s="2" customFormat="1" ht="24.2" customHeight="1">
      <c r="A98" s="35"/>
      <c r="B98" s="36"/>
      <c r="C98" s="179" t="s">
        <v>75</v>
      </c>
      <c r="D98" s="179" t="s">
        <v>177</v>
      </c>
      <c r="E98" s="180" t="s">
        <v>1250</v>
      </c>
      <c r="F98" s="181" t="s">
        <v>1251</v>
      </c>
      <c r="G98" s="182" t="s">
        <v>230</v>
      </c>
      <c r="H98" s="183">
        <v>3450</v>
      </c>
      <c r="I98" s="184"/>
      <c r="J98" s="185">
        <f>ROUND(I98*H98,2)</f>
        <v>0</v>
      </c>
      <c r="K98" s="181" t="s">
        <v>19</v>
      </c>
      <c r="L98" s="40"/>
      <c r="M98" s="186" t="s">
        <v>19</v>
      </c>
      <c r="N98" s="187" t="s">
        <v>46</v>
      </c>
      <c r="O98" s="65"/>
      <c r="P98" s="188">
        <f>O98*H98</f>
        <v>0</v>
      </c>
      <c r="Q98" s="188">
        <v>0</v>
      </c>
      <c r="R98" s="188">
        <f>Q98*H98</f>
        <v>0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182</v>
      </c>
      <c r="AT98" s="190" t="s">
        <v>177</v>
      </c>
      <c r="AU98" s="190" t="s">
        <v>85</v>
      </c>
      <c r="AY98" s="18" t="s">
        <v>174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83</v>
      </c>
      <c r="BK98" s="191">
        <f>ROUND(I98*H98,2)</f>
        <v>0</v>
      </c>
      <c r="BL98" s="18" t="s">
        <v>182</v>
      </c>
      <c r="BM98" s="190" t="s">
        <v>85</v>
      </c>
    </row>
    <row r="99" spans="1:65" s="2" customFormat="1" ht="11.25">
      <c r="A99" s="35"/>
      <c r="B99" s="36"/>
      <c r="C99" s="37"/>
      <c r="D99" s="192" t="s">
        <v>184</v>
      </c>
      <c r="E99" s="37"/>
      <c r="F99" s="193" t="s">
        <v>1251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184</v>
      </c>
      <c r="AU99" s="18" t="s">
        <v>85</v>
      </c>
    </row>
    <row r="100" spans="1:65" s="2" customFormat="1" ht="24.2" customHeight="1">
      <c r="A100" s="35"/>
      <c r="B100" s="36"/>
      <c r="C100" s="179" t="s">
        <v>75</v>
      </c>
      <c r="D100" s="179" t="s">
        <v>177</v>
      </c>
      <c r="E100" s="180" t="s">
        <v>1252</v>
      </c>
      <c r="F100" s="181" t="s">
        <v>1253</v>
      </c>
      <c r="G100" s="182" t="s">
        <v>230</v>
      </c>
      <c r="H100" s="183">
        <v>320</v>
      </c>
      <c r="I100" s="184"/>
      <c r="J100" s="185">
        <f>ROUND(I100*H100,2)</f>
        <v>0</v>
      </c>
      <c r="K100" s="181" t="s">
        <v>19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182</v>
      </c>
      <c r="AT100" s="190" t="s">
        <v>177</v>
      </c>
      <c r="AU100" s="190" t="s">
        <v>85</v>
      </c>
      <c r="AY100" s="18" t="s">
        <v>174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83</v>
      </c>
      <c r="BK100" s="191">
        <f>ROUND(I100*H100,2)</f>
        <v>0</v>
      </c>
      <c r="BL100" s="18" t="s">
        <v>182</v>
      </c>
      <c r="BM100" s="190" t="s">
        <v>182</v>
      </c>
    </row>
    <row r="101" spans="1:65" s="2" customFormat="1" ht="11.25">
      <c r="A101" s="35"/>
      <c r="B101" s="36"/>
      <c r="C101" s="37"/>
      <c r="D101" s="192" t="s">
        <v>184</v>
      </c>
      <c r="E101" s="37"/>
      <c r="F101" s="193" t="s">
        <v>1253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184</v>
      </c>
      <c r="AU101" s="18" t="s">
        <v>85</v>
      </c>
    </row>
    <row r="102" spans="1:65" s="12" customFormat="1" ht="22.9" customHeight="1">
      <c r="B102" s="163"/>
      <c r="C102" s="164"/>
      <c r="D102" s="165" t="s">
        <v>74</v>
      </c>
      <c r="E102" s="177" t="s">
        <v>1249</v>
      </c>
      <c r="F102" s="177" t="s">
        <v>19</v>
      </c>
      <c r="G102" s="164"/>
      <c r="H102" s="164"/>
      <c r="I102" s="167"/>
      <c r="J102" s="178">
        <f>BK102</f>
        <v>0</v>
      </c>
      <c r="K102" s="164"/>
      <c r="L102" s="169"/>
      <c r="M102" s="170"/>
      <c r="N102" s="171"/>
      <c r="O102" s="171"/>
      <c r="P102" s="172">
        <f>SUM(P103:P118)</f>
        <v>0</v>
      </c>
      <c r="Q102" s="171"/>
      <c r="R102" s="172">
        <f>SUM(R103:R118)</f>
        <v>0</v>
      </c>
      <c r="S102" s="171"/>
      <c r="T102" s="173">
        <f>SUM(T103:T118)</f>
        <v>0</v>
      </c>
      <c r="AR102" s="174" t="s">
        <v>83</v>
      </c>
      <c r="AT102" s="175" t="s">
        <v>74</v>
      </c>
      <c r="AU102" s="175" t="s">
        <v>83</v>
      </c>
      <c r="AY102" s="174" t="s">
        <v>174</v>
      </c>
      <c r="BK102" s="176">
        <f>SUM(BK103:BK118)</f>
        <v>0</v>
      </c>
    </row>
    <row r="103" spans="1:65" s="2" customFormat="1" ht="16.5" customHeight="1">
      <c r="A103" s="35"/>
      <c r="B103" s="36"/>
      <c r="C103" s="179" t="s">
        <v>75</v>
      </c>
      <c r="D103" s="179" t="s">
        <v>177</v>
      </c>
      <c r="E103" s="180" t="s">
        <v>1254</v>
      </c>
      <c r="F103" s="181" t="s">
        <v>1255</v>
      </c>
      <c r="G103" s="182" t="s">
        <v>1236</v>
      </c>
      <c r="H103" s="183">
        <v>41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206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1255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2" customFormat="1" ht="16.5" customHeight="1">
      <c r="A105" s="35"/>
      <c r="B105" s="36"/>
      <c r="C105" s="179" t="s">
        <v>75</v>
      </c>
      <c r="D105" s="179" t="s">
        <v>177</v>
      </c>
      <c r="E105" s="180" t="s">
        <v>1256</v>
      </c>
      <c r="F105" s="181" t="s">
        <v>1257</v>
      </c>
      <c r="G105" s="182" t="s">
        <v>1236</v>
      </c>
      <c r="H105" s="183">
        <v>2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234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1257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1258</v>
      </c>
      <c r="F107" s="181" t="s">
        <v>1259</v>
      </c>
      <c r="G107" s="182" t="s">
        <v>1236</v>
      </c>
      <c r="H107" s="183">
        <v>3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245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1259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2" customFormat="1" ht="16.5" customHeight="1">
      <c r="A109" s="35"/>
      <c r="B109" s="36"/>
      <c r="C109" s="179" t="s">
        <v>75</v>
      </c>
      <c r="D109" s="179" t="s">
        <v>177</v>
      </c>
      <c r="E109" s="180" t="s">
        <v>1260</v>
      </c>
      <c r="F109" s="181" t="s">
        <v>1261</v>
      </c>
      <c r="G109" s="182" t="s">
        <v>1236</v>
      </c>
      <c r="H109" s="183">
        <v>3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182</v>
      </c>
      <c r="AT109" s="190" t="s">
        <v>177</v>
      </c>
      <c r="AU109" s="190" t="s">
        <v>85</v>
      </c>
      <c r="AY109" s="18" t="s">
        <v>174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83</v>
      </c>
      <c r="BK109" s="191">
        <f>ROUND(I109*H109,2)</f>
        <v>0</v>
      </c>
      <c r="BL109" s="18" t="s">
        <v>182</v>
      </c>
      <c r="BM109" s="190" t="s">
        <v>8</v>
      </c>
    </row>
    <row r="110" spans="1:65" s="2" customFormat="1" ht="11.25">
      <c r="A110" s="35"/>
      <c r="B110" s="36"/>
      <c r="C110" s="37"/>
      <c r="D110" s="192" t="s">
        <v>184</v>
      </c>
      <c r="E110" s="37"/>
      <c r="F110" s="193" t="s">
        <v>1261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184</v>
      </c>
      <c r="AU110" s="18" t="s">
        <v>85</v>
      </c>
    </row>
    <row r="111" spans="1:65" s="2" customFormat="1" ht="24.2" customHeight="1">
      <c r="A111" s="35"/>
      <c r="B111" s="36"/>
      <c r="C111" s="179" t="s">
        <v>75</v>
      </c>
      <c r="D111" s="179" t="s">
        <v>177</v>
      </c>
      <c r="E111" s="180" t="s">
        <v>1262</v>
      </c>
      <c r="F111" s="181" t="s">
        <v>1263</v>
      </c>
      <c r="G111" s="182" t="s">
        <v>1236</v>
      </c>
      <c r="H111" s="183">
        <v>2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46</v>
      </c>
      <c r="O111" s="65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182</v>
      </c>
      <c r="AT111" s="190" t="s">
        <v>177</v>
      </c>
      <c r="AU111" s="190" t="s">
        <v>85</v>
      </c>
      <c r="AY111" s="18" t="s">
        <v>174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83</v>
      </c>
      <c r="BK111" s="191">
        <f>ROUND(I111*H111,2)</f>
        <v>0</v>
      </c>
      <c r="BL111" s="18" t="s">
        <v>182</v>
      </c>
      <c r="BM111" s="190" t="s">
        <v>273</v>
      </c>
    </row>
    <row r="112" spans="1:65" s="2" customFormat="1" ht="11.25">
      <c r="A112" s="35"/>
      <c r="B112" s="36"/>
      <c r="C112" s="37"/>
      <c r="D112" s="192" t="s">
        <v>184</v>
      </c>
      <c r="E112" s="37"/>
      <c r="F112" s="193" t="s">
        <v>1263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184</v>
      </c>
      <c r="AU112" s="18" t="s">
        <v>85</v>
      </c>
    </row>
    <row r="113" spans="1:65" s="2" customFormat="1" ht="24.2" customHeight="1">
      <c r="A113" s="35"/>
      <c r="B113" s="36"/>
      <c r="C113" s="179" t="s">
        <v>75</v>
      </c>
      <c r="D113" s="179" t="s">
        <v>177</v>
      </c>
      <c r="E113" s="180" t="s">
        <v>1264</v>
      </c>
      <c r="F113" s="181" t="s">
        <v>1265</v>
      </c>
      <c r="G113" s="182" t="s">
        <v>1236</v>
      </c>
      <c r="H113" s="183">
        <v>2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286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1265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24.2" customHeight="1">
      <c r="A115" s="35"/>
      <c r="B115" s="36"/>
      <c r="C115" s="179" t="s">
        <v>75</v>
      </c>
      <c r="D115" s="179" t="s">
        <v>177</v>
      </c>
      <c r="E115" s="180" t="s">
        <v>1266</v>
      </c>
      <c r="F115" s="181" t="s">
        <v>1267</v>
      </c>
      <c r="G115" s="182" t="s">
        <v>1236</v>
      </c>
      <c r="H115" s="183">
        <v>2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300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1267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75</v>
      </c>
      <c r="D117" s="179" t="s">
        <v>177</v>
      </c>
      <c r="E117" s="180" t="s">
        <v>1268</v>
      </c>
      <c r="F117" s="181" t="s">
        <v>1269</v>
      </c>
      <c r="G117" s="182" t="s">
        <v>1236</v>
      </c>
      <c r="H117" s="183">
        <v>12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315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1269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12" customFormat="1" ht="22.9" customHeight="1">
      <c r="B119" s="163"/>
      <c r="C119" s="164"/>
      <c r="D119" s="165" t="s">
        <v>74</v>
      </c>
      <c r="E119" s="177" t="s">
        <v>1249</v>
      </c>
      <c r="F119" s="177" t="s">
        <v>19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SUM(P120:P123)</f>
        <v>0</v>
      </c>
      <c r="Q119" s="171"/>
      <c r="R119" s="172">
        <f>SUM(R120:R123)</f>
        <v>0</v>
      </c>
      <c r="S119" s="171"/>
      <c r="T119" s="173">
        <f>SUM(T120:T123)</f>
        <v>0</v>
      </c>
      <c r="AR119" s="174" t="s">
        <v>83</v>
      </c>
      <c r="AT119" s="175" t="s">
        <v>74</v>
      </c>
      <c r="AU119" s="175" t="s">
        <v>83</v>
      </c>
      <c r="AY119" s="174" t="s">
        <v>174</v>
      </c>
      <c r="BK119" s="176">
        <f>SUM(BK120:BK123)</f>
        <v>0</v>
      </c>
    </row>
    <row r="120" spans="1:65" s="2" customFormat="1" ht="16.5" customHeight="1">
      <c r="A120" s="35"/>
      <c r="B120" s="36"/>
      <c r="C120" s="179" t="s">
        <v>75</v>
      </c>
      <c r="D120" s="179" t="s">
        <v>177</v>
      </c>
      <c r="E120" s="180" t="s">
        <v>1270</v>
      </c>
      <c r="F120" s="181" t="s">
        <v>1271</v>
      </c>
      <c r="G120" s="182" t="s">
        <v>1236</v>
      </c>
      <c r="H120" s="183">
        <v>2</v>
      </c>
      <c r="I120" s="184"/>
      <c r="J120" s="185">
        <f>ROUND(I120*H120,2)</f>
        <v>0</v>
      </c>
      <c r="K120" s="181" t="s">
        <v>19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182</v>
      </c>
      <c r="AT120" s="190" t="s">
        <v>177</v>
      </c>
      <c r="AU120" s="190" t="s">
        <v>85</v>
      </c>
      <c r="AY120" s="18" t="s">
        <v>174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83</v>
      </c>
      <c r="BK120" s="191">
        <f>ROUND(I120*H120,2)</f>
        <v>0</v>
      </c>
      <c r="BL120" s="18" t="s">
        <v>182</v>
      </c>
      <c r="BM120" s="190" t="s">
        <v>326</v>
      </c>
    </row>
    <row r="121" spans="1:65" s="2" customFormat="1" ht="11.25">
      <c r="A121" s="35"/>
      <c r="B121" s="36"/>
      <c r="C121" s="37"/>
      <c r="D121" s="192" t="s">
        <v>184</v>
      </c>
      <c r="E121" s="37"/>
      <c r="F121" s="193" t="s">
        <v>1271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184</v>
      </c>
      <c r="AU121" s="18" t="s">
        <v>85</v>
      </c>
    </row>
    <row r="122" spans="1:65" s="2" customFormat="1" ht="24.2" customHeight="1">
      <c r="A122" s="35"/>
      <c r="B122" s="36"/>
      <c r="C122" s="179" t="s">
        <v>75</v>
      </c>
      <c r="D122" s="179" t="s">
        <v>177</v>
      </c>
      <c r="E122" s="180" t="s">
        <v>1272</v>
      </c>
      <c r="F122" s="181" t="s">
        <v>1273</v>
      </c>
      <c r="G122" s="182" t="s">
        <v>1236</v>
      </c>
      <c r="H122" s="183">
        <v>43</v>
      </c>
      <c r="I122" s="184"/>
      <c r="J122" s="185">
        <f>ROUND(I122*H122,2)</f>
        <v>0</v>
      </c>
      <c r="K122" s="181" t="s">
        <v>19</v>
      </c>
      <c r="L122" s="40"/>
      <c r="M122" s="186" t="s">
        <v>19</v>
      </c>
      <c r="N122" s="187" t="s">
        <v>46</v>
      </c>
      <c r="O122" s="65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182</v>
      </c>
      <c r="AT122" s="190" t="s">
        <v>177</v>
      </c>
      <c r="AU122" s="190" t="s">
        <v>85</v>
      </c>
      <c r="AY122" s="18" t="s">
        <v>174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83</v>
      </c>
      <c r="BK122" s="191">
        <f>ROUND(I122*H122,2)</f>
        <v>0</v>
      </c>
      <c r="BL122" s="18" t="s">
        <v>182</v>
      </c>
      <c r="BM122" s="190" t="s">
        <v>339</v>
      </c>
    </row>
    <row r="123" spans="1:65" s="2" customFormat="1" ht="11.25">
      <c r="A123" s="35"/>
      <c r="B123" s="36"/>
      <c r="C123" s="37"/>
      <c r="D123" s="192" t="s">
        <v>184</v>
      </c>
      <c r="E123" s="37"/>
      <c r="F123" s="193" t="s">
        <v>1273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184</v>
      </c>
      <c r="AU123" s="18" t="s">
        <v>85</v>
      </c>
    </row>
    <row r="124" spans="1:65" s="12" customFormat="1" ht="22.9" customHeight="1">
      <c r="B124" s="163"/>
      <c r="C124" s="164"/>
      <c r="D124" s="165" t="s">
        <v>74</v>
      </c>
      <c r="E124" s="177" t="s">
        <v>1249</v>
      </c>
      <c r="F124" s="177" t="s">
        <v>19</v>
      </c>
      <c r="G124" s="164"/>
      <c r="H124" s="164"/>
      <c r="I124" s="167"/>
      <c r="J124" s="178">
        <f>BK124</f>
        <v>0</v>
      </c>
      <c r="K124" s="164"/>
      <c r="L124" s="169"/>
      <c r="M124" s="170"/>
      <c r="N124" s="171"/>
      <c r="O124" s="171"/>
      <c r="P124" s="172">
        <f>SUM(P125:P132)</f>
        <v>0</v>
      </c>
      <c r="Q124" s="171"/>
      <c r="R124" s="172">
        <f>SUM(R125:R132)</f>
        <v>0</v>
      </c>
      <c r="S124" s="171"/>
      <c r="T124" s="173">
        <f>SUM(T125:T132)</f>
        <v>0</v>
      </c>
      <c r="AR124" s="174" t="s">
        <v>83</v>
      </c>
      <c r="AT124" s="175" t="s">
        <v>74</v>
      </c>
      <c r="AU124" s="175" t="s">
        <v>83</v>
      </c>
      <c r="AY124" s="174" t="s">
        <v>174</v>
      </c>
      <c r="BK124" s="176">
        <f>SUM(BK125:BK132)</f>
        <v>0</v>
      </c>
    </row>
    <row r="125" spans="1:65" s="2" customFormat="1" ht="16.5" customHeight="1">
      <c r="A125" s="35"/>
      <c r="B125" s="36"/>
      <c r="C125" s="179" t="s">
        <v>75</v>
      </c>
      <c r="D125" s="179" t="s">
        <v>177</v>
      </c>
      <c r="E125" s="180" t="s">
        <v>1274</v>
      </c>
      <c r="F125" s="181" t="s">
        <v>1275</v>
      </c>
      <c r="G125" s="182" t="s">
        <v>1236</v>
      </c>
      <c r="H125" s="183">
        <v>20</v>
      </c>
      <c r="I125" s="184"/>
      <c r="J125" s="185">
        <f>ROUND(I125*H125,2)</f>
        <v>0</v>
      </c>
      <c r="K125" s="181" t="s">
        <v>19</v>
      </c>
      <c r="L125" s="40"/>
      <c r="M125" s="186" t="s">
        <v>19</v>
      </c>
      <c r="N125" s="187" t="s">
        <v>46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182</v>
      </c>
      <c r="AT125" s="190" t="s">
        <v>177</v>
      </c>
      <c r="AU125" s="190" t="s">
        <v>85</v>
      </c>
      <c r="AY125" s="18" t="s">
        <v>174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182</v>
      </c>
      <c r="BM125" s="190" t="s">
        <v>352</v>
      </c>
    </row>
    <row r="126" spans="1:65" s="2" customFormat="1" ht="11.25">
      <c r="A126" s="35"/>
      <c r="B126" s="36"/>
      <c r="C126" s="37"/>
      <c r="D126" s="192" t="s">
        <v>184</v>
      </c>
      <c r="E126" s="37"/>
      <c r="F126" s="193" t="s">
        <v>1276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184</v>
      </c>
      <c r="AU126" s="18" t="s">
        <v>85</v>
      </c>
    </row>
    <row r="127" spans="1:65" s="2" customFormat="1" ht="16.5" customHeight="1">
      <c r="A127" s="35"/>
      <c r="B127" s="36"/>
      <c r="C127" s="179" t="s">
        <v>75</v>
      </c>
      <c r="D127" s="179" t="s">
        <v>177</v>
      </c>
      <c r="E127" s="180" t="s">
        <v>1277</v>
      </c>
      <c r="F127" s="181" t="s">
        <v>1278</v>
      </c>
      <c r="G127" s="182" t="s">
        <v>1236</v>
      </c>
      <c r="H127" s="183">
        <v>20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182</v>
      </c>
      <c r="AT127" s="190" t="s">
        <v>177</v>
      </c>
      <c r="AU127" s="190" t="s">
        <v>85</v>
      </c>
      <c r="AY127" s="18" t="s">
        <v>174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182</v>
      </c>
      <c r="BM127" s="190" t="s">
        <v>367</v>
      </c>
    </row>
    <row r="128" spans="1:65" s="2" customFormat="1" ht="11.25">
      <c r="A128" s="35"/>
      <c r="B128" s="36"/>
      <c r="C128" s="37"/>
      <c r="D128" s="192" t="s">
        <v>184</v>
      </c>
      <c r="E128" s="37"/>
      <c r="F128" s="193" t="s">
        <v>1279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184</v>
      </c>
      <c r="AU128" s="18" t="s">
        <v>85</v>
      </c>
    </row>
    <row r="129" spans="1:65" s="2" customFormat="1" ht="16.5" customHeight="1">
      <c r="A129" s="35"/>
      <c r="B129" s="36"/>
      <c r="C129" s="179" t="s">
        <v>75</v>
      </c>
      <c r="D129" s="179" t="s">
        <v>177</v>
      </c>
      <c r="E129" s="180" t="s">
        <v>1280</v>
      </c>
      <c r="F129" s="181" t="s">
        <v>1281</v>
      </c>
      <c r="G129" s="182" t="s">
        <v>1236</v>
      </c>
      <c r="H129" s="183">
        <v>20</v>
      </c>
      <c r="I129" s="184"/>
      <c r="J129" s="185">
        <f>ROUND(I129*H129,2)</f>
        <v>0</v>
      </c>
      <c r="K129" s="181" t="s">
        <v>19</v>
      </c>
      <c r="L129" s="40"/>
      <c r="M129" s="186" t="s">
        <v>19</v>
      </c>
      <c r="N129" s="187" t="s">
        <v>46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182</v>
      </c>
      <c r="AT129" s="190" t="s">
        <v>177</v>
      </c>
      <c r="AU129" s="190" t="s">
        <v>85</v>
      </c>
      <c r="AY129" s="18" t="s">
        <v>174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182</v>
      </c>
      <c r="BM129" s="190" t="s">
        <v>380</v>
      </c>
    </row>
    <row r="130" spans="1:65" s="2" customFormat="1" ht="11.25">
      <c r="A130" s="35"/>
      <c r="B130" s="36"/>
      <c r="C130" s="37"/>
      <c r="D130" s="192" t="s">
        <v>184</v>
      </c>
      <c r="E130" s="37"/>
      <c r="F130" s="193" t="s">
        <v>1282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184</v>
      </c>
      <c r="AU130" s="18" t="s">
        <v>85</v>
      </c>
    </row>
    <row r="131" spans="1:65" s="2" customFormat="1" ht="16.5" customHeight="1">
      <c r="A131" s="35"/>
      <c r="B131" s="36"/>
      <c r="C131" s="179" t="s">
        <v>75</v>
      </c>
      <c r="D131" s="179" t="s">
        <v>177</v>
      </c>
      <c r="E131" s="180" t="s">
        <v>1283</v>
      </c>
      <c r="F131" s="181" t="s">
        <v>1284</v>
      </c>
      <c r="G131" s="182" t="s">
        <v>1236</v>
      </c>
      <c r="H131" s="183">
        <v>20</v>
      </c>
      <c r="I131" s="184"/>
      <c r="J131" s="185">
        <f>ROUND(I131*H131,2)</f>
        <v>0</v>
      </c>
      <c r="K131" s="181" t="s">
        <v>19</v>
      </c>
      <c r="L131" s="40"/>
      <c r="M131" s="186" t="s">
        <v>19</v>
      </c>
      <c r="N131" s="187" t="s">
        <v>46</v>
      </c>
      <c r="O131" s="65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182</v>
      </c>
      <c r="AT131" s="190" t="s">
        <v>177</v>
      </c>
      <c r="AU131" s="190" t="s">
        <v>85</v>
      </c>
      <c r="AY131" s="18" t="s">
        <v>174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182</v>
      </c>
      <c r="BM131" s="190" t="s">
        <v>289</v>
      </c>
    </row>
    <row r="132" spans="1:65" s="2" customFormat="1" ht="11.25">
      <c r="A132" s="35"/>
      <c r="B132" s="36"/>
      <c r="C132" s="37"/>
      <c r="D132" s="192" t="s">
        <v>184</v>
      </c>
      <c r="E132" s="37"/>
      <c r="F132" s="193" t="s">
        <v>1285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184</v>
      </c>
      <c r="AU132" s="18" t="s">
        <v>85</v>
      </c>
    </row>
    <row r="133" spans="1:65" s="12" customFormat="1" ht="22.9" customHeight="1">
      <c r="B133" s="163"/>
      <c r="C133" s="164"/>
      <c r="D133" s="165" t="s">
        <v>74</v>
      </c>
      <c r="E133" s="177" t="s">
        <v>1249</v>
      </c>
      <c r="F133" s="177" t="s">
        <v>19</v>
      </c>
      <c r="G133" s="164"/>
      <c r="H133" s="164"/>
      <c r="I133" s="167"/>
      <c r="J133" s="178">
        <f>BK133</f>
        <v>0</v>
      </c>
      <c r="K133" s="164"/>
      <c r="L133" s="169"/>
      <c r="M133" s="170"/>
      <c r="N133" s="171"/>
      <c r="O133" s="171"/>
      <c r="P133" s="172">
        <f>SUM(P134:P135)</f>
        <v>0</v>
      </c>
      <c r="Q133" s="171"/>
      <c r="R133" s="172">
        <f>SUM(R134:R135)</f>
        <v>0</v>
      </c>
      <c r="S133" s="171"/>
      <c r="T133" s="173">
        <f>SUM(T134:T135)</f>
        <v>0</v>
      </c>
      <c r="AR133" s="174" t="s">
        <v>83</v>
      </c>
      <c r="AT133" s="175" t="s">
        <v>74</v>
      </c>
      <c r="AU133" s="175" t="s">
        <v>83</v>
      </c>
      <c r="AY133" s="174" t="s">
        <v>174</v>
      </c>
      <c r="BK133" s="176">
        <f>SUM(BK134:BK135)</f>
        <v>0</v>
      </c>
    </row>
    <row r="134" spans="1:65" s="2" customFormat="1" ht="16.5" customHeight="1">
      <c r="A134" s="35"/>
      <c r="B134" s="36"/>
      <c r="C134" s="179" t="s">
        <v>75</v>
      </c>
      <c r="D134" s="179" t="s">
        <v>177</v>
      </c>
      <c r="E134" s="180" t="s">
        <v>1286</v>
      </c>
      <c r="F134" s="181" t="s">
        <v>1287</v>
      </c>
      <c r="G134" s="182" t="s">
        <v>1288</v>
      </c>
      <c r="H134" s="183">
        <v>43</v>
      </c>
      <c r="I134" s="184"/>
      <c r="J134" s="185">
        <f>ROUND(I134*H134,2)</f>
        <v>0</v>
      </c>
      <c r="K134" s="181" t="s">
        <v>19</v>
      </c>
      <c r="L134" s="40"/>
      <c r="M134" s="186" t="s">
        <v>19</v>
      </c>
      <c r="N134" s="187" t="s">
        <v>46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182</v>
      </c>
      <c r="AT134" s="190" t="s">
        <v>177</v>
      </c>
      <c r="AU134" s="190" t="s">
        <v>85</v>
      </c>
      <c r="AY134" s="18" t="s">
        <v>174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182</v>
      </c>
      <c r="BM134" s="190" t="s">
        <v>409</v>
      </c>
    </row>
    <row r="135" spans="1:65" s="2" customFormat="1" ht="11.25">
      <c r="A135" s="35"/>
      <c r="B135" s="36"/>
      <c r="C135" s="37"/>
      <c r="D135" s="192" t="s">
        <v>184</v>
      </c>
      <c r="E135" s="37"/>
      <c r="F135" s="193" t="s">
        <v>1287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184</v>
      </c>
      <c r="AU135" s="18" t="s">
        <v>85</v>
      </c>
    </row>
    <row r="136" spans="1:65" s="12" customFormat="1" ht="22.9" customHeight="1">
      <c r="B136" s="163"/>
      <c r="C136" s="164"/>
      <c r="D136" s="165" t="s">
        <v>74</v>
      </c>
      <c r="E136" s="177" t="s">
        <v>1249</v>
      </c>
      <c r="F136" s="177" t="s">
        <v>19</v>
      </c>
      <c r="G136" s="164"/>
      <c r="H136" s="164"/>
      <c r="I136" s="167"/>
      <c r="J136" s="178">
        <f>BK136</f>
        <v>0</v>
      </c>
      <c r="K136" s="164"/>
      <c r="L136" s="169"/>
      <c r="M136" s="170"/>
      <c r="N136" s="171"/>
      <c r="O136" s="171"/>
      <c r="P136" s="172">
        <f>SUM(P137:P140)</f>
        <v>0</v>
      </c>
      <c r="Q136" s="171"/>
      <c r="R136" s="172">
        <f>SUM(R137:R140)</f>
        <v>0</v>
      </c>
      <c r="S136" s="171"/>
      <c r="T136" s="173">
        <f>SUM(T137:T140)</f>
        <v>0</v>
      </c>
      <c r="AR136" s="174" t="s">
        <v>83</v>
      </c>
      <c r="AT136" s="175" t="s">
        <v>74</v>
      </c>
      <c r="AU136" s="175" t="s">
        <v>83</v>
      </c>
      <c r="AY136" s="174" t="s">
        <v>174</v>
      </c>
      <c r="BK136" s="176">
        <f>SUM(BK137:BK140)</f>
        <v>0</v>
      </c>
    </row>
    <row r="137" spans="1:65" s="2" customFormat="1" ht="16.5" customHeight="1">
      <c r="A137" s="35"/>
      <c r="B137" s="36"/>
      <c r="C137" s="179" t="s">
        <v>75</v>
      </c>
      <c r="D137" s="179" t="s">
        <v>177</v>
      </c>
      <c r="E137" s="180" t="s">
        <v>1289</v>
      </c>
      <c r="F137" s="181" t="s">
        <v>1290</v>
      </c>
      <c r="G137" s="182" t="s">
        <v>1236</v>
      </c>
      <c r="H137" s="183">
        <v>2</v>
      </c>
      <c r="I137" s="184"/>
      <c r="J137" s="185">
        <f>ROUND(I137*H137,2)</f>
        <v>0</v>
      </c>
      <c r="K137" s="181" t="s">
        <v>19</v>
      </c>
      <c r="L137" s="40"/>
      <c r="M137" s="186" t="s">
        <v>19</v>
      </c>
      <c r="N137" s="187" t="s">
        <v>46</v>
      </c>
      <c r="O137" s="65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182</v>
      </c>
      <c r="AT137" s="190" t="s">
        <v>177</v>
      </c>
      <c r="AU137" s="190" t="s">
        <v>85</v>
      </c>
      <c r="AY137" s="18" t="s">
        <v>174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182</v>
      </c>
      <c r="BM137" s="190" t="s">
        <v>423</v>
      </c>
    </row>
    <row r="138" spans="1:65" s="2" customFormat="1" ht="11.25">
      <c r="A138" s="35"/>
      <c r="B138" s="36"/>
      <c r="C138" s="37"/>
      <c r="D138" s="192" t="s">
        <v>184</v>
      </c>
      <c r="E138" s="37"/>
      <c r="F138" s="193" t="s">
        <v>1290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184</v>
      </c>
      <c r="AU138" s="18" t="s">
        <v>85</v>
      </c>
    </row>
    <row r="139" spans="1:65" s="2" customFormat="1" ht="16.5" customHeight="1">
      <c r="A139" s="35"/>
      <c r="B139" s="36"/>
      <c r="C139" s="179" t="s">
        <v>75</v>
      </c>
      <c r="D139" s="179" t="s">
        <v>177</v>
      </c>
      <c r="E139" s="180" t="s">
        <v>1291</v>
      </c>
      <c r="F139" s="181" t="s">
        <v>1292</v>
      </c>
      <c r="G139" s="182" t="s">
        <v>1236</v>
      </c>
      <c r="H139" s="183">
        <v>2</v>
      </c>
      <c r="I139" s="184"/>
      <c r="J139" s="185">
        <f>ROUND(I139*H139,2)</f>
        <v>0</v>
      </c>
      <c r="K139" s="181" t="s">
        <v>19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182</v>
      </c>
      <c r="AT139" s="190" t="s">
        <v>177</v>
      </c>
      <c r="AU139" s="190" t="s">
        <v>85</v>
      </c>
      <c r="AY139" s="18" t="s">
        <v>174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182</v>
      </c>
      <c r="BM139" s="190" t="s">
        <v>435</v>
      </c>
    </row>
    <row r="140" spans="1:65" s="2" customFormat="1" ht="11.25">
      <c r="A140" s="35"/>
      <c r="B140" s="36"/>
      <c r="C140" s="37"/>
      <c r="D140" s="192" t="s">
        <v>184</v>
      </c>
      <c r="E140" s="37"/>
      <c r="F140" s="193" t="s">
        <v>1292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184</v>
      </c>
      <c r="AU140" s="18" t="s">
        <v>85</v>
      </c>
    </row>
    <row r="141" spans="1:65" s="12" customFormat="1" ht="22.9" customHeight="1">
      <c r="B141" s="163"/>
      <c r="C141" s="164"/>
      <c r="D141" s="165" t="s">
        <v>74</v>
      </c>
      <c r="E141" s="177" t="s">
        <v>1249</v>
      </c>
      <c r="F141" s="177" t="s">
        <v>19</v>
      </c>
      <c r="G141" s="164"/>
      <c r="H141" s="164"/>
      <c r="I141" s="167"/>
      <c r="J141" s="178">
        <f>BK141</f>
        <v>0</v>
      </c>
      <c r="K141" s="164"/>
      <c r="L141" s="169"/>
      <c r="M141" s="170"/>
      <c r="N141" s="171"/>
      <c r="O141" s="171"/>
      <c r="P141" s="172">
        <f>SUM(P142:P153)</f>
        <v>0</v>
      </c>
      <c r="Q141" s="171"/>
      <c r="R141" s="172">
        <f>SUM(R142:R153)</f>
        <v>0</v>
      </c>
      <c r="S141" s="171"/>
      <c r="T141" s="173">
        <f>SUM(T142:T153)</f>
        <v>0</v>
      </c>
      <c r="AR141" s="174" t="s">
        <v>83</v>
      </c>
      <c r="AT141" s="175" t="s">
        <v>74</v>
      </c>
      <c r="AU141" s="175" t="s">
        <v>83</v>
      </c>
      <c r="AY141" s="174" t="s">
        <v>174</v>
      </c>
      <c r="BK141" s="176">
        <f>SUM(BK142:BK153)</f>
        <v>0</v>
      </c>
    </row>
    <row r="142" spans="1:65" s="2" customFormat="1" ht="24.2" customHeight="1">
      <c r="A142" s="35"/>
      <c r="B142" s="36"/>
      <c r="C142" s="179" t="s">
        <v>75</v>
      </c>
      <c r="D142" s="179" t="s">
        <v>177</v>
      </c>
      <c r="E142" s="180" t="s">
        <v>1293</v>
      </c>
      <c r="F142" s="181" t="s">
        <v>1294</v>
      </c>
      <c r="G142" s="182" t="s">
        <v>1236</v>
      </c>
      <c r="H142" s="183">
        <v>3</v>
      </c>
      <c r="I142" s="184"/>
      <c r="J142" s="185">
        <f>ROUND(I142*H142,2)</f>
        <v>0</v>
      </c>
      <c r="K142" s="181" t="s">
        <v>19</v>
      </c>
      <c r="L142" s="40"/>
      <c r="M142" s="186" t="s">
        <v>19</v>
      </c>
      <c r="N142" s="187" t="s">
        <v>46</v>
      </c>
      <c r="O142" s="65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182</v>
      </c>
      <c r="AT142" s="190" t="s">
        <v>177</v>
      </c>
      <c r="AU142" s="190" t="s">
        <v>85</v>
      </c>
      <c r="AY142" s="18" t="s">
        <v>174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182</v>
      </c>
      <c r="BM142" s="190" t="s">
        <v>444</v>
      </c>
    </row>
    <row r="143" spans="1:65" s="2" customFormat="1" ht="11.25">
      <c r="A143" s="35"/>
      <c r="B143" s="36"/>
      <c r="C143" s="37"/>
      <c r="D143" s="192" t="s">
        <v>184</v>
      </c>
      <c r="E143" s="37"/>
      <c r="F143" s="193" t="s">
        <v>1294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184</v>
      </c>
      <c r="AU143" s="18" t="s">
        <v>85</v>
      </c>
    </row>
    <row r="144" spans="1:65" s="2" customFormat="1" ht="16.5" customHeight="1">
      <c r="A144" s="35"/>
      <c r="B144" s="36"/>
      <c r="C144" s="179" t="s">
        <v>75</v>
      </c>
      <c r="D144" s="179" t="s">
        <v>177</v>
      </c>
      <c r="E144" s="180" t="s">
        <v>1295</v>
      </c>
      <c r="F144" s="181" t="s">
        <v>1296</v>
      </c>
      <c r="G144" s="182" t="s">
        <v>1236</v>
      </c>
      <c r="H144" s="183">
        <v>1</v>
      </c>
      <c r="I144" s="184"/>
      <c r="J144" s="185">
        <f>ROUND(I144*H144,2)</f>
        <v>0</v>
      </c>
      <c r="K144" s="181" t="s">
        <v>19</v>
      </c>
      <c r="L144" s="40"/>
      <c r="M144" s="186" t="s">
        <v>19</v>
      </c>
      <c r="N144" s="187" t="s">
        <v>46</v>
      </c>
      <c r="O144" s="65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182</v>
      </c>
      <c r="AT144" s="190" t="s">
        <v>177</v>
      </c>
      <c r="AU144" s="190" t="s">
        <v>85</v>
      </c>
      <c r="AY144" s="18" t="s">
        <v>174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182</v>
      </c>
      <c r="BM144" s="190" t="s">
        <v>460</v>
      </c>
    </row>
    <row r="145" spans="1:65" s="2" customFormat="1" ht="11.25">
      <c r="A145" s="35"/>
      <c r="B145" s="36"/>
      <c r="C145" s="37"/>
      <c r="D145" s="192" t="s">
        <v>184</v>
      </c>
      <c r="E145" s="37"/>
      <c r="F145" s="193" t="s">
        <v>1296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184</v>
      </c>
      <c r="AU145" s="18" t="s">
        <v>85</v>
      </c>
    </row>
    <row r="146" spans="1:65" s="2" customFormat="1" ht="16.5" customHeight="1">
      <c r="A146" s="35"/>
      <c r="B146" s="36"/>
      <c r="C146" s="179" t="s">
        <v>75</v>
      </c>
      <c r="D146" s="179" t="s">
        <v>177</v>
      </c>
      <c r="E146" s="180" t="s">
        <v>1297</v>
      </c>
      <c r="F146" s="181" t="s">
        <v>1298</v>
      </c>
      <c r="G146" s="182" t="s">
        <v>1236</v>
      </c>
      <c r="H146" s="183">
        <v>2</v>
      </c>
      <c r="I146" s="184"/>
      <c r="J146" s="185">
        <f>ROUND(I146*H146,2)</f>
        <v>0</v>
      </c>
      <c r="K146" s="181" t="s">
        <v>19</v>
      </c>
      <c r="L146" s="40"/>
      <c r="M146" s="186" t="s">
        <v>19</v>
      </c>
      <c r="N146" s="187" t="s">
        <v>46</v>
      </c>
      <c r="O146" s="65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182</v>
      </c>
      <c r="AT146" s="190" t="s">
        <v>177</v>
      </c>
      <c r="AU146" s="190" t="s">
        <v>85</v>
      </c>
      <c r="AY146" s="18" t="s">
        <v>174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182</v>
      </c>
      <c r="BM146" s="190" t="s">
        <v>471</v>
      </c>
    </row>
    <row r="147" spans="1:65" s="2" customFormat="1" ht="11.25">
      <c r="A147" s="35"/>
      <c r="B147" s="36"/>
      <c r="C147" s="37"/>
      <c r="D147" s="192" t="s">
        <v>184</v>
      </c>
      <c r="E147" s="37"/>
      <c r="F147" s="193" t="s">
        <v>1298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184</v>
      </c>
      <c r="AU147" s="18" t="s">
        <v>85</v>
      </c>
    </row>
    <row r="148" spans="1:65" s="2" customFormat="1" ht="16.5" customHeight="1">
      <c r="A148" s="35"/>
      <c r="B148" s="36"/>
      <c r="C148" s="179" t="s">
        <v>75</v>
      </c>
      <c r="D148" s="179" t="s">
        <v>177</v>
      </c>
      <c r="E148" s="180" t="s">
        <v>1299</v>
      </c>
      <c r="F148" s="181" t="s">
        <v>1300</v>
      </c>
      <c r="G148" s="182" t="s">
        <v>1236</v>
      </c>
      <c r="H148" s="183">
        <v>1</v>
      </c>
      <c r="I148" s="184"/>
      <c r="J148" s="185">
        <f>ROUND(I148*H148,2)</f>
        <v>0</v>
      </c>
      <c r="K148" s="181" t="s">
        <v>19</v>
      </c>
      <c r="L148" s="40"/>
      <c r="M148" s="186" t="s">
        <v>19</v>
      </c>
      <c r="N148" s="187" t="s">
        <v>46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182</v>
      </c>
      <c r="AT148" s="190" t="s">
        <v>177</v>
      </c>
      <c r="AU148" s="190" t="s">
        <v>85</v>
      </c>
      <c r="AY148" s="18" t="s">
        <v>174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182</v>
      </c>
      <c r="BM148" s="190" t="s">
        <v>482</v>
      </c>
    </row>
    <row r="149" spans="1:65" s="2" customFormat="1" ht="11.25">
      <c r="A149" s="35"/>
      <c r="B149" s="36"/>
      <c r="C149" s="37"/>
      <c r="D149" s="192" t="s">
        <v>184</v>
      </c>
      <c r="E149" s="37"/>
      <c r="F149" s="193" t="s">
        <v>1300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184</v>
      </c>
      <c r="AU149" s="18" t="s">
        <v>85</v>
      </c>
    </row>
    <row r="150" spans="1:65" s="2" customFormat="1" ht="16.5" customHeight="1">
      <c r="A150" s="35"/>
      <c r="B150" s="36"/>
      <c r="C150" s="179" t="s">
        <v>75</v>
      </c>
      <c r="D150" s="179" t="s">
        <v>177</v>
      </c>
      <c r="E150" s="180" t="s">
        <v>1301</v>
      </c>
      <c r="F150" s="181" t="s">
        <v>1302</v>
      </c>
      <c r="G150" s="182" t="s">
        <v>1236</v>
      </c>
      <c r="H150" s="183">
        <v>1</v>
      </c>
      <c r="I150" s="184"/>
      <c r="J150" s="185">
        <f>ROUND(I150*H150,2)</f>
        <v>0</v>
      </c>
      <c r="K150" s="181" t="s">
        <v>19</v>
      </c>
      <c r="L150" s="40"/>
      <c r="M150" s="186" t="s">
        <v>19</v>
      </c>
      <c r="N150" s="187" t="s">
        <v>46</v>
      </c>
      <c r="O150" s="65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182</v>
      </c>
      <c r="AT150" s="190" t="s">
        <v>177</v>
      </c>
      <c r="AU150" s="190" t="s">
        <v>85</v>
      </c>
      <c r="AY150" s="18" t="s">
        <v>174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182</v>
      </c>
      <c r="BM150" s="190" t="s">
        <v>491</v>
      </c>
    </row>
    <row r="151" spans="1:65" s="2" customFormat="1" ht="11.25">
      <c r="A151" s="35"/>
      <c r="B151" s="36"/>
      <c r="C151" s="37"/>
      <c r="D151" s="192" t="s">
        <v>184</v>
      </c>
      <c r="E151" s="37"/>
      <c r="F151" s="193" t="s">
        <v>1302</v>
      </c>
      <c r="G151" s="37"/>
      <c r="H151" s="37"/>
      <c r="I151" s="194"/>
      <c r="J151" s="37"/>
      <c r="K151" s="37"/>
      <c r="L151" s="40"/>
      <c r="M151" s="195"/>
      <c r="N151" s="196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184</v>
      </c>
      <c r="AU151" s="18" t="s">
        <v>85</v>
      </c>
    </row>
    <row r="152" spans="1:65" s="2" customFormat="1" ht="16.5" customHeight="1">
      <c r="A152" s="35"/>
      <c r="B152" s="36"/>
      <c r="C152" s="179" t="s">
        <v>75</v>
      </c>
      <c r="D152" s="179" t="s">
        <v>177</v>
      </c>
      <c r="E152" s="180" t="s">
        <v>1303</v>
      </c>
      <c r="F152" s="181" t="s">
        <v>1304</v>
      </c>
      <c r="G152" s="182" t="s">
        <v>1236</v>
      </c>
      <c r="H152" s="183">
        <v>1</v>
      </c>
      <c r="I152" s="184"/>
      <c r="J152" s="185">
        <f>ROUND(I152*H152,2)</f>
        <v>0</v>
      </c>
      <c r="K152" s="181" t="s">
        <v>19</v>
      </c>
      <c r="L152" s="40"/>
      <c r="M152" s="186" t="s">
        <v>19</v>
      </c>
      <c r="N152" s="187" t="s">
        <v>46</v>
      </c>
      <c r="O152" s="65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182</v>
      </c>
      <c r="AT152" s="190" t="s">
        <v>177</v>
      </c>
      <c r="AU152" s="190" t="s">
        <v>85</v>
      </c>
      <c r="AY152" s="18" t="s">
        <v>174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182</v>
      </c>
      <c r="BM152" s="190" t="s">
        <v>502</v>
      </c>
    </row>
    <row r="153" spans="1:65" s="2" customFormat="1" ht="11.25">
      <c r="A153" s="35"/>
      <c r="B153" s="36"/>
      <c r="C153" s="37"/>
      <c r="D153" s="192" t="s">
        <v>184</v>
      </c>
      <c r="E153" s="37"/>
      <c r="F153" s="193" t="s">
        <v>1304</v>
      </c>
      <c r="G153" s="37"/>
      <c r="H153" s="37"/>
      <c r="I153" s="194"/>
      <c r="J153" s="37"/>
      <c r="K153" s="37"/>
      <c r="L153" s="40"/>
      <c r="M153" s="195"/>
      <c r="N153" s="19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184</v>
      </c>
      <c r="AU153" s="18" t="s">
        <v>85</v>
      </c>
    </row>
    <row r="154" spans="1:65" s="12" customFormat="1" ht="22.9" customHeight="1">
      <c r="B154" s="163"/>
      <c r="C154" s="164"/>
      <c r="D154" s="165" t="s">
        <v>74</v>
      </c>
      <c r="E154" s="177" t="s">
        <v>1305</v>
      </c>
      <c r="F154" s="177" t="s">
        <v>1305</v>
      </c>
      <c r="G154" s="164"/>
      <c r="H154" s="164"/>
      <c r="I154" s="167"/>
      <c r="J154" s="178">
        <f>BK154</f>
        <v>0</v>
      </c>
      <c r="K154" s="164"/>
      <c r="L154" s="169"/>
      <c r="M154" s="170"/>
      <c r="N154" s="171"/>
      <c r="O154" s="171"/>
      <c r="P154" s="172">
        <f>SUM(P155:P162)</f>
        <v>0</v>
      </c>
      <c r="Q154" s="171"/>
      <c r="R154" s="172">
        <f>SUM(R155:R162)</f>
        <v>0</v>
      </c>
      <c r="S154" s="171"/>
      <c r="T154" s="173">
        <f>SUM(T155:T162)</f>
        <v>0</v>
      </c>
      <c r="AR154" s="174" t="s">
        <v>83</v>
      </c>
      <c r="AT154" s="175" t="s">
        <v>74</v>
      </c>
      <c r="AU154" s="175" t="s">
        <v>83</v>
      </c>
      <c r="AY154" s="174" t="s">
        <v>174</v>
      </c>
      <c r="BK154" s="176">
        <f>SUM(BK155:BK162)</f>
        <v>0</v>
      </c>
    </row>
    <row r="155" spans="1:65" s="2" customFormat="1" ht="16.5" customHeight="1">
      <c r="A155" s="35"/>
      <c r="B155" s="36"/>
      <c r="C155" s="179" t="s">
        <v>75</v>
      </c>
      <c r="D155" s="179" t="s">
        <v>177</v>
      </c>
      <c r="E155" s="180" t="s">
        <v>1306</v>
      </c>
      <c r="F155" s="181" t="s">
        <v>1307</v>
      </c>
      <c r="G155" s="182" t="s">
        <v>1236</v>
      </c>
      <c r="H155" s="183">
        <v>1</v>
      </c>
      <c r="I155" s="184"/>
      <c r="J155" s="185">
        <f>ROUND(I155*H155,2)</f>
        <v>0</v>
      </c>
      <c r="K155" s="181" t="s">
        <v>19</v>
      </c>
      <c r="L155" s="40"/>
      <c r="M155" s="186" t="s">
        <v>19</v>
      </c>
      <c r="N155" s="187" t="s">
        <v>46</v>
      </c>
      <c r="O155" s="65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182</v>
      </c>
      <c r="AT155" s="190" t="s">
        <v>177</v>
      </c>
      <c r="AU155" s="190" t="s">
        <v>85</v>
      </c>
      <c r="AY155" s="18" t="s">
        <v>174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182</v>
      </c>
      <c r="BM155" s="190" t="s">
        <v>516</v>
      </c>
    </row>
    <row r="156" spans="1:65" s="2" customFormat="1" ht="11.25">
      <c r="A156" s="35"/>
      <c r="B156" s="36"/>
      <c r="C156" s="37"/>
      <c r="D156" s="192" t="s">
        <v>184</v>
      </c>
      <c r="E156" s="37"/>
      <c r="F156" s="193" t="s">
        <v>1307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184</v>
      </c>
      <c r="AU156" s="18" t="s">
        <v>85</v>
      </c>
    </row>
    <row r="157" spans="1:65" s="2" customFormat="1" ht="16.5" customHeight="1">
      <c r="A157" s="35"/>
      <c r="B157" s="36"/>
      <c r="C157" s="179" t="s">
        <v>75</v>
      </c>
      <c r="D157" s="179" t="s">
        <v>177</v>
      </c>
      <c r="E157" s="180" t="s">
        <v>1308</v>
      </c>
      <c r="F157" s="181" t="s">
        <v>1309</v>
      </c>
      <c r="G157" s="182" t="s">
        <v>1236</v>
      </c>
      <c r="H157" s="183">
        <v>1</v>
      </c>
      <c r="I157" s="184"/>
      <c r="J157" s="185">
        <f>ROUND(I157*H157,2)</f>
        <v>0</v>
      </c>
      <c r="K157" s="181" t="s">
        <v>19</v>
      </c>
      <c r="L157" s="40"/>
      <c r="M157" s="186" t="s">
        <v>19</v>
      </c>
      <c r="N157" s="187" t="s">
        <v>46</v>
      </c>
      <c r="O157" s="65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182</v>
      </c>
      <c r="AT157" s="190" t="s">
        <v>177</v>
      </c>
      <c r="AU157" s="190" t="s">
        <v>85</v>
      </c>
      <c r="AY157" s="18" t="s">
        <v>174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182</v>
      </c>
      <c r="BM157" s="190" t="s">
        <v>528</v>
      </c>
    </row>
    <row r="158" spans="1:65" s="2" customFormat="1" ht="11.25">
      <c r="A158" s="35"/>
      <c r="B158" s="36"/>
      <c r="C158" s="37"/>
      <c r="D158" s="192" t="s">
        <v>184</v>
      </c>
      <c r="E158" s="37"/>
      <c r="F158" s="193" t="s">
        <v>1309</v>
      </c>
      <c r="G158" s="37"/>
      <c r="H158" s="37"/>
      <c r="I158" s="194"/>
      <c r="J158" s="37"/>
      <c r="K158" s="37"/>
      <c r="L158" s="40"/>
      <c r="M158" s="195"/>
      <c r="N158" s="196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184</v>
      </c>
      <c r="AU158" s="18" t="s">
        <v>85</v>
      </c>
    </row>
    <row r="159" spans="1:65" s="2" customFormat="1" ht="16.5" customHeight="1">
      <c r="A159" s="35"/>
      <c r="B159" s="36"/>
      <c r="C159" s="179" t="s">
        <v>75</v>
      </c>
      <c r="D159" s="179" t="s">
        <v>177</v>
      </c>
      <c r="E159" s="180" t="s">
        <v>1310</v>
      </c>
      <c r="F159" s="181" t="s">
        <v>1311</v>
      </c>
      <c r="G159" s="182" t="s">
        <v>1236</v>
      </c>
      <c r="H159" s="183">
        <v>1</v>
      </c>
      <c r="I159" s="184"/>
      <c r="J159" s="185">
        <f>ROUND(I159*H159,2)</f>
        <v>0</v>
      </c>
      <c r="K159" s="181" t="s">
        <v>19</v>
      </c>
      <c r="L159" s="40"/>
      <c r="M159" s="186" t="s">
        <v>19</v>
      </c>
      <c r="N159" s="187" t="s">
        <v>46</v>
      </c>
      <c r="O159" s="65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182</v>
      </c>
      <c r="AT159" s="190" t="s">
        <v>177</v>
      </c>
      <c r="AU159" s="190" t="s">
        <v>85</v>
      </c>
      <c r="AY159" s="18" t="s">
        <v>174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182</v>
      </c>
      <c r="BM159" s="190" t="s">
        <v>538</v>
      </c>
    </row>
    <row r="160" spans="1:65" s="2" customFormat="1" ht="11.25">
      <c r="A160" s="35"/>
      <c r="B160" s="36"/>
      <c r="C160" s="37"/>
      <c r="D160" s="192" t="s">
        <v>184</v>
      </c>
      <c r="E160" s="37"/>
      <c r="F160" s="193" t="s">
        <v>1311</v>
      </c>
      <c r="G160" s="37"/>
      <c r="H160" s="37"/>
      <c r="I160" s="194"/>
      <c r="J160" s="37"/>
      <c r="K160" s="37"/>
      <c r="L160" s="40"/>
      <c r="M160" s="195"/>
      <c r="N160" s="196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184</v>
      </c>
      <c r="AU160" s="18" t="s">
        <v>85</v>
      </c>
    </row>
    <row r="161" spans="1:65" s="2" customFormat="1" ht="16.5" customHeight="1">
      <c r="A161" s="35"/>
      <c r="B161" s="36"/>
      <c r="C161" s="179" t="s">
        <v>75</v>
      </c>
      <c r="D161" s="179" t="s">
        <v>177</v>
      </c>
      <c r="E161" s="180" t="s">
        <v>1312</v>
      </c>
      <c r="F161" s="181" t="s">
        <v>1313</v>
      </c>
      <c r="G161" s="182" t="s">
        <v>493</v>
      </c>
      <c r="H161" s="183">
        <v>1</v>
      </c>
      <c r="I161" s="184"/>
      <c r="J161" s="185">
        <f>ROUND(I161*H161,2)</f>
        <v>0</v>
      </c>
      <c r="K161" s="181" t="s">
        <v>19</v>
      </c>
      <c r="L161" s="40"/>
      <c r="M161" s="186" t="s">
        <v>19</v>
      </c>
      <c r="N161" s="187" t="s">
        <v>46</v>
      </c>
      <c r="O161" s="65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182</v>
      </c>
      <c r="AT161" s="190" t="s">
        <v>177</v>
      </c>
      <c r="AU161" s="190" t="s">
        <v>85</v>
      </c>
      <c r="AY161" s="18" t="s">
        <v>174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182</v>
      </c>
      <c r="BM161" s="190" t="s">
        <v>553</v>
      </c>
    </row>
    <row r="162" spans="1:65" s="2" customFormat="1" ht="11.25">
      <c r="A162" s="35"/>
      <c r="B162" s="36"/>
      <c r="C162" s="37"/>
      <c r="D162" s="192" t="s">
        <v>184</v>
      </c>
      <c r="E162" s="37"/>
      <c r="F162" s="193" t="s">
        <v>1313</v>
      </c>
      <c r="G162" s="37"/>
      <c r="H162" s="37"/>
      <c r="I162" s="194"/>
      <c r="J162" s="37"/>
      <c r="K162" s="37"/>
      <c r="L162" s="40"/>
      <c r="M162" s="195"/>
      <c r="N162" s="196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184</v>
      </c>
      <c r="AU162" s="18" t="s">
        <v>85</v>
      </c>
    </row>
    <row r="163" spans="1:65" s="12" customFormat="1" ht="22.9" customHeight="1">
      <c r="B163" s="163"/>
      <c r="C163" s="164"/>
      <c r="D163" s="165" t="s">
        <v>74</v>
      </c>
      <c r="E163" s="177" t="s">
        <v>134</v>
      </c>
      <c r="F163" s="177" t="s">
        <v>134</v>
      </c>
      <c r="G163" s="164"/>
      <c r="H163" s="164"/>
      <c r="I163" s="167"/>
      <c r="J163" s="178">
        <f>BK163</f>
        <v>0</v>
      </c>
      <c r="K163" s="164"/>
      <c r="L163" s="169"/>
      <c r="M163" s="170"/>
      <c r="N163" s="171"/>
      <c r="O163" s="171"/>
      <c r="P163" s="172">
        <f>SUM(P164:P169)</f>
        <v>0</v>
      </c>
      <c r="Q163" s="171"/>
      <c r="R163" s="172">
        <f>SUM(R164:R169)</f>
        <v>0</v>
      </c>
      <c r="S163" s="171"/>
      <c r="T163" s="173">
        <f>SUM(T164:T169)</f>
        <v>0</v>
      </c>
      <c r="AR163" s="174" t="s">
        <v>214</v>
      </c>
      <c r="AT163" s="175" t="s">
        <v>74</v>
      </c>
      <c r="AU163" s="175" t="s">
        <v>83</v>
      </c>
      <c r="AY163" s="174" t="s">
        <v>174</v>
      </c>
      <c r="BK163" s="176">
        <f>SUM(BK164:BK169)</f>
        <v>0</v>
      </c>
    </row>
    <row r="164" spans="1:65" s="2" customFormat="1" ht="16.5" customHeight="1">
      <c r="A164" s="35"/>
      <c r="B164" s="36"/>
      <c r="C164" s="179" t="s">
        <v>75</v>
      </c>
      <c r="D164" s="179" t="s">
        <v>177</v>
      </c>
      <c r="E164" s="180" t="s">
        <v>1314</v>
      </c>
      <c r="F164" s="181" t="s">
        <v>1315</v>
      </c>
      <c r="G164" s="182" t="s">
        <v>1236</v>
      </c>
      <c r="H164" s="183">
        <v>1</v>
      </c>
      <c r="I164" s="184"/>
      <c r="J164" s="185">
        <f>ROUND(I164*H164,2)</f>
        <v>0</v>
      </c>
      <c r="K164" s="181" t="s">
        <v>19</v>
      </c>
      <c r="L164" s="40"/>
      <c r="M164" s="186" t="s">
        <v>19</v>
      </c>
      <c r="N164" s="187" t="s">
        <v>46</v>
      </c>
      <c r="O164" s="65"/>
      <c r="P164" s="188">
        <f>O164*H164</f>
        <v>0</v>
      </c>
      <c r="Q164" s="188">
        <v>0</v>
      </c>
      <c r="R164" s="188">
        <f>Q164*H164</f>
        <v>0</v>
      </c>
      <c r="S164" s="188">
        <v>0</v>
      </c>
      <c r="T164" s="18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182</v>
      </c>
      <c r="AT164" s="190" t="s">
        <v>177</v>
      </c>
      <c r="AU164" s="190" t="s">
        <v>85</v>
      </c>
      <c r="AY164" s="18" t="s">
        <v>174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83</v>
      </c>
      <c r="BK164" s="191">
        <f>ROUND(I164*H164,2)</f>
        <v>0</v>
      </c>
      <c r="BL164" s="18" t="s">
        <v>182</v>
      </c>
      <c r="BM164" s="190" t="s">
        <v>565</v>
      </c>
    </row>
    <row r="165" spans="1:65" s="2" customFormat="1" ht="11.25">
      <c r="A165" s="35"/>
      <c r="B165" s="36"/>
      <c r="C165" s="37"/>
      <c r="D165" s="192" t="s">
        <v>184</v>
      </c>
      <c r="E165" s="37"/>
      <c r="F165" s="193" t="s">
        <v>1315</v>
      </c>
      <c r="G165" s="37"/>
      <c r="H165" s="37"/>
      <c r="I165" s="194"/>
      <c r="J165" s="37"/>
      <c r="K165" s="37"/>
      <c r="L165" s="40"/>
      <c r="M165" s="195"/>
      <c r="N165" s="196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184</v>
      </c>
      <c r="AU165" s="18" t="s">
        <v>85</v>
      </c>
    </row>
    <row r="166" spans="1:65" s="2" customFormat="1" ht="16.5" customHeight="1">
      <c r="A166" s="35"/>
      <c r="B166" s="36"/>
      <c r="C166" s="179" t="s">
        <v>75</v>
      </c>
      <c r="D166" s="179" t="s">
        <v>177</v>
      </c>
      <c r="E166" s="180" t="s">
        <v>1316</v>
      </c>
      <c r="F166" s="181" t="s">
        <v>1317</v>
      </c>
      <c r="G166" s="182" t="s">
        <v>493</v>
      </c>
      <c r="H166" s="183">
        <v>1</v>
      </c>
      <c r="I166" s="184"/>
      <c r="J166" s="185">
        <f>ROUND(I166*H166,2)</f>
        <v>0</v>
      </c>
      <c r="K166" s="181" t="s">
        <v>19</v>
      </c>
      <c r="L166" s="40"/>
      <c r="M166" s="186" t="s">
        <v>19</v>
      </c>
      <c r="N166" s="187" t="s">
        <v>46</v>
      </c>
      <c r="O166" s="65"/>
      <c r="P166" s="188">
        <f>O166*H166</f>
        <v>0</v>
      </c>
      <c r="Q166" s="188">
        <v>0</v>
      </c>
      <c r="R166" s="188">
        <f>Q166*H166</f>
        <v>0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182</v>
      </c>
      <c r="AT166" s="190" t="s">
        <v>177</v>
      </c>
      <c r="AU166" s="190" t="s">
        <v>85</v>
      </c>
      <c r="AY166" s="18" t="s">
        <v>174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182</v>
      </c>
      <c r="BM166" s="190" t="s">
        <v>577</v>
      </c>
    </row>
    <row r="167" spans="1:65" s="2" customFormat="1" ht="11.25">
      <c r="A167" s="35"/>
      <c r="B167" s="36"/>
      <c r="C167" s="37"/>
      <c r="D167" s="192" t="s">
        <v>184</v>
      </c>
      <c r="E167" s="37"/>
      <c r="F167" s="193" t="s">
        <v>1317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184</v>
      </c>
      <c r="AU167" s="18" t="s">
        <v>85</v>
      </c>
    </row>
    <row r="168" spans="1:65" s="2" customFormat="1" ht="16.5" customHeight="1">
      <c r="A168" s="35"/>
      <c r="B168" s="36"/>
      <c r="C168" s="179" t="s">
        <v>75</v>
      </c>
      <c r="D168" s="179" t="s">
        <v>177</v>
      </c>
      <c r="E168" s="180" t="s">
        <v>1318</v>
      </c>
      <c r="F168" s="181" t="s">
        <v>1319</v>
      </c>
      <c r="G168" s="182" t="s">
        <v>493</v>
      </c>
      <c r="H168" s="183">
        <v>1</v>
      </c>
      <c r="I168" s="184"/>
      <c r="J168" s="185">
        <f>ROUND(I168*H168,2)</f>
        <v>0</v>
      </c>
      <c r="K168" s="181" t="s">
        <v>19</v>
      </c>
      <c r="L168" s="40"/>
      <c r="M168" s="186" t="s">
        <v>19</v>
      </c>
      <c r="N168" s="187" t="s">
        <v>46</v>
      </c>
      <c r="O168" s="65"/>
      <c r="P168" s="188">
        <f>O168*H168</f>
        <v>0</v>
      </c>
      <c r="Q168" s="188">
        <v>0</v>
      </c>
      <c r="R168" s="188">
        <f>Q168*H168</f>
        <v>0</v>
      </c>
      <c r="S168" s="188">
        <v>0</v>
      </c>
      <c r="T168" s="18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182</v>
      </c>
      <c r="AT168" s="190" t="s">
        <v>177</v>
      </c>
      <c r="AU168" s="190" t="s">
        <v>85</v>
      </c>
      <c r="AY168" s="18" t="s">
        <v>174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182</v>
      </c>
      <c r="BM168" s="190" t="s">
        <v>589</v>
      </c>
    </row>
    <row r="169" spans="1:65" s="2" customFormat="1" ht="11.25">
      <c r="A169" s="35"/>
      <c r="B169" s="36"/>
      <c r="C169" s="37"/>
      <c r="D169" s="192" t="s">
        <v>184</v>
      </c>
      <c r="E169" s="37"/>
      <c r="F169" s="193" t="s">
        <v>1319</v>
      </c>
      <c r="G169" s="37"/>
      <c r="H169" s="37"/>
      <c r="I169" s="194"/>
      <c r="J169" s="37"/>
      <c r="K169" s="37"/>
      <c r="L169" s="40"/>
      <c r="M169" s="238"/>
      <c r="N169" s="239"/>
      <c r="O169" s="240"/>
      <c r="P169" s="240"/>
      <c r="Q169" s="240"/>
      <c r="R169" s="240"/>
      <c r="S169" s="240"/>
      <c r="T169" s="241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184</v>
      </c>
      <c r="AU169" s="18" t="s">
        <v>85</v>
      </c>
    </row>
    <row r="170" spans="1:65" s="2" customFormat="1" ht="6.95" customHeight="1">
      <c r="A170" s="35"/>
      <c r="B170" s="48"/>
      <c r="C170" s="49"/>
      <c r="D170" s="49"/>
      <c r="E170" s="49"/>
      <c r="F170" s="49"/>
      <c r="G170" s="49"/>
      <c r="H170" s="49"/>
      <c r="I170" s="49"/>
      <c r="J170" s="49"/>
      <c r="K170" s="49"/>
      <c r="L170" s="40"/>
      <c r="M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</row>
  </sheetData>
  <sheetProtection algorithmName="SHA-512" hashValue="Ly5/OzY0OXm57xpynwhV2QfkbAVcytybIzrPupmKiohIDsCxGYZJzptlZLPJiLJw+LI2DmPxiEDw8E+3W8QMTA==" saltValue="W1GklfDrn/w38OuFjztBH709ZqpigrknFYth54E165Q0FZ+QtfHXOosZd2VAjiKvPvn7qSimOU40N8PDQM8GzA==" spinCount="100000" sheet="1" objects="1" scenarios="1" formatColumns="0" formatRows="0" autoFilter="0"/>
  <autoFilter ref="C94:K169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1320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ROUND(J89,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ROUND((SUM(BE89:BE111)),  2)</f>
        <v>0</v>
      </c>
      <c r="G35" s="35"/>
      <c r="H35" s="35"/>
      <c r="I35" s="125">
        <v>0.21</v>
      </c>
      <c r="J35" s="124">
        <f>ROUND(((SUM(BE89:BE111))*I35),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ROUND((SUM(BF89:BF111)),  2)</f>
        <v>0</v>
      </c>
      <c r="G36" s="35"/>
      <c r="H36" s="35"/>
      <c r="I36" s="125">
        <v>0.12</v>
      </c>
      <c r="J36" s="124">
        <f>ROUND(((SUM(BF89:BF111))*I36),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ROUND((SUM(BG89:BG111)),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ROUND((SUM(BH89:BH111)),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ROUND((SUM(BI89:BI111)),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04.2 - IP KAM+VDT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J89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1321</v>
      </c>
      <c r="E64" s="144"/>
      <c r="F64" s="144"/>
      <c r="G64" s="144"/>
      <c r="H64" s="144"/>
      <c r="I64" s="144"/>
      <c r="J64" s="145">
        <f>J90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1322</v>
      </c>
      <c r="E65" s="149"/>
      <c r="F65" s="149"/>
      <c r="G65" s="149"/>
      <c r="H65" s="149"/>
      <c r="I65" s="149"/>
      <c r="J65" s="150">
        <f>J91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1323</v>
      </c>
      <c r="E66" s="149"/>
      <c r="F66" s="149"/>
      <c r="G66" s="149"/>
      <c r="H66" s="149"/>
      <c r="I66" s="149"/>
      <c r="J66" s="150">
        <f>J94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1247</v>
      </c>
      <c r="E67" s="149"/>
      <c r="F67" s="149"/>
      <c r="G67" s="149"/>
      <c r="H67" s="149"/>
      <c r="I67" s="149"/>
      <c r="J67" s="150">
        <f>J105</f>
        <v>0</v>
      </c>
      <c r="K67" s="98"/>
      <c r="L67" s="151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159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80" t="str">
        <f>E7</f>
        <v>Expektace_04_25</v>
      </c>
      <c r="F77" s="381"/>
      <c r="G77" s="381"/>
      <c r="H77" s="381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1" customFormat="1" ht="12" customHeight="1">
      <c r="B78" s="22"/>
      <c r="C78" s="30" t="s">
        <v>137</v>
      </c>
      <c r="D78" s="23"/>
      <c r="E78" s="23"/>
      <c r="F78" s="23"/>
      <c r="G78" s="23"/>
      <c r="H78" s="23"/>
      <c r="I78" s="23"/>
      <c r="J78" s="23"/>
      <c r="K78" s="23"/>
      <c r="L78" s="21"/>
    </row>
    <row r="79" spans="1:31" s="2" customFormat="1" ht="16.5" customHeight="1">
      <c r="A79" s="35"/>
      <c r="B79" s="36"/>
      <c r="C79" s="37"/>
      <c r="D79" s="37"/>
      <c r="E79" s="380" t="s">
        <v>1242</v>
      </c>
      <c r="F79" s="382"/>
      <c r="G79" s="382"/>
      <c r="H79" s="382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1131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34" t="str">
        <f>E11</f>
        <v>04.2 - IP KAM+VDT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21</v>
      </c>
      <c r="D83" s="37"/>
      <c r="E83" s="37"/>
      <c r="F83" s="28" t="str">
        <f>F14</f>
        <v>parc.č. 650/40, 650/39, 650/38</v>
      </c>
      <c r="G83" s="37"/>
      <c r="H83" s="37"/>
      <c r="I83" s="30" t="s">
        <v>23</v>
      </c>
      <c r="J83" s="60" t="str">
        <f>IF(J14="","",J14)</f>
        <v>18. 6. 2024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5.2" customHeight="1">
      <c r="A85" s="35"/>
      <c r="B85" s="36"/>
      <c r="C85" s="30" t="s">
        <v>25</v>
      </c>
      <c r="D85" s="37"/>
      <c r="E85" s="37"/>
      <c r="F85" s="28" t="str">
        <f>E17</f>
        <v>Nemocnice ve Frýdku-Místku, p.o.</v>
      </c>
      <c r="G85" s="37"/>
      <c r="H85" s="37"/>
      <c r="I85" s="30" t="s">
        <v>32</v>
      </c>
      <c r="J85" s="33" t="str">
        <f>E23</f>
        <v xml:space="preserve"> 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30</v>
      </c>
      <c r="D86" s="37"/>
      <c r="E86" s="37"/>
      <c r="F86" s="28" t="str">
        <f>IF(E20="","",E20)</f>
        <v>Vyplň údaj</v>
      </c>
      <c r="G86" s="37"/>
      <c r="H86" s="37"/>
      <c r="I86" s="30" t="s">
        <v>35</v>
      </c>
      <c r="J86" s="33" t="str">
        <f>E26</f>
        <v>Amun Pro s.r.o.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52"/>
      <c r="B88" s="153"/>
      <c r="C88" s="154" t="s">
        <v>160</v>
      </c>
      <c r="D88" s="155" t="s">
        <v>60</v>
      </c>
      <c r="E88" s="155" t="s">
        <v>56</v>
      </c>
      <c r="F88" s="155" t="s">
        <v>57</v>
      </c>
      <c r="G88" s="155" t="s">
        <v>161</v>
      </c>
      <c r="H88" s="155" t="s">
        <v>162</v>
      </c>
      <c r="I88" s="155" t="s">
        <v>163</v>
      </c>
      <c r="J88" s="155" t="s">
        <v>141</v>
      </c>
      <c r="K88" s="156" t="s">
        <v>164</v>
      </c>
      <c r="L88" s="157"/>
      <c r="M88" s="69" t="s">
        <v>19</v>
      </c>
      <c r="N88" s="70" t="s">
        <v>45</v>
      </c>
      <c r="O88" s="70" t="s">
        <v>165</v>
      </c>
      <c r="P88" s="70" t="s">
        <v>166</v>
      </c>
      <c r="Q88" s="70" t="s">
        <v>167</v>
      </c>
      <c r="R88" s="70" t="s">
        <v>168</v>
      </c>
      <c r="S88" s="70" t="s">
        <v>169</v>
      </c>
      <c r="T88" s="71" t="s">
        <v>170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pans="1:65" s="2" customFormat="1" ht="22.9" customHeight="1">
      <c r="A89" s="35"/>
      <c r="B89" s="36"/>
      <c r="C89" s="76" t="s">
        <v>171</v>
      </c>
      <c r="D89" s="37"/>
      <c r="E89" s="37"/>
      <c r="F89" s="37"/>
      <c r="G89" s="37"/>
      <c r="H89" s="37"/>
      <c r="I89" s="37"/>
      <c r="J89" s="158">
        <f>BK89</f>
        <v>0</v>
      </c>
      <c r="K89" s="37"/>
      <c r="L89" s="40"/>
      <c r="M89" s="72"/>
      <c r="N89" s="159"/>
      <c r="O89" s="73"/>
      <c r="P89" s="160">
        <f>P90</f>
        <v>0</v>
      </c>
      <c r="Q89" s="73"/>
      <c r="R89" s="160">
        <f>R90</f>
        <v>0</v>
      </c>
      <c r="S89" s="73"/>
      <c r="T89" s="161">
        <f>T90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74</v>
      </c>
      <c r="AU89" s="18" t="s">
        <v>142</v>
      </c>
      <c r="BK89" s="162">
        <f>BK90</f>
        <v>0</v>
      </c>
    </row>
    <row r="90" spans="1:65" s="12" customFormat="1" ht="25.9" customHeight="1">
      <c r="B90" s="163"/>
      <c r="C90" s="164"/>
      <c r="D90" s="165" t="s">
        <v>74</v>
      </c>
      <c r="E90" s="166" t="s">
        <v>1324</v>
      </c>
      <c r="F90" s="166" t="s">
        <v>1325</v>
      </c>
      <c r="G90" s="164"/>
      <c r="H90" s="164"/>
      <c r="I90" s="167"/>
      <c r="J90" s="168">
        <f>BK90</f>
        <v>0</v>
      </c>
      <c r="K90" s="164"/>
      <c r="L90" s="169"/>
      <c r="M90" s="170"/>
      <c r="N90" s="171"/>
      <c r="O90" s="171"/>
      <c r="P90" s="172">
        <f>P91+P94+P105</f>
        <v>0</v>
      </c>
      <c r="Q90" s="171"/>
      <c r="R90" s="172">
        <f>R91+R94+R105</f>
        <v>0</v>
      </c>
      <c r="S90" s="171"/>
      <c r="T90" s="173">
        <f>T91+T94+T105</f>
        <v>0</v>
      </c>
      <c r="AR90" s="174" t="s">
        <v>83</v>
      </c>
      <c r="AT90" s="175" t="s">
        <v>74</v>
      </c>
      <c r="AU90" s="175" t="s">
        <v>75</v>
      </c>
      <c r="AY90" s="174" t="s">
        <v>174</v>
      </c>
      <c r="BK90" s="176">
        <f>BK91+BK94+BK105</f>
        <v>0</v>
      </c>
    </row>
    <row r="91" spans="1:65" s="12" customFormat="1" ht="22.9" customHeight="1">
      <c r="B91" s="163"/>
      <c r="C91" s="164"/>
      <c r="D91" s="165" t="s">
        <v>74</v>
      </c>
      <c r="E91" s="177" t="s">
        <v>1326</v>
      </c>
      <c r="F91" s="177" t="s">
        <v>1326</v>
      </c>
      <c r="G91" s="164"/>
      <c r="H91" s="164"/>
      <c r="I91" s="167"/>
      <c r="J91" s="178">
        <f>BK91</f>
        <v>0</v>
      </c>
      <c r="K91" s="164"/>
      <c r="L91" s="169"/>
      <c r="M91" s="170"/>
      <c r="N91" s="171"/>
      <c r="O91" s="171"/>
      <c r="P91" s="172">
        <f>SUM(P92:P93)</f>
        <v>0</v>
      </c>
      <c r="Q91" s="171"/>
      <c r="R91" s="172">
        <f>SUM(R92:R93)</f>
        <v>0</v>
      </c>
      <c r="S91" s="171"/>
      <c r="T91" s="173">
        <f>SUM(T92:T93)</f>
        <v>0</v>
      </c>
      <c r="AR91" s="174" t="s">
        <v>83</v>
      </c>
      <c r="AT91" s="175" t="s">
        <v>74</v>
      </c>
      <c r="AU91" s="175" t="s">
        <v>83</v>
      </c>
      <c r="AY91" s="174" t="s">
        <v>174</v>
      </c>
      <c r="BK91" s="176">
        <f>SUM(BK92:BK93)</f>
        <v>0</v>
      </c>
    </row>
    <row r="92" spans="1:65" s="2" customFormat="1" ht="24.2" customHeight="1">
      <c r="A92" s="35"/>
      <c r="B92" s="36"/>
      <c r="C92" s="179" t="s">
        <v>75</v>
      </c>
      <c r="D92" s="179" t="s">
        <v>177</v>
      </c>
      <c r="E92" s="180" t="s">
        <v>1327</v>
      </c>
      <c r="F92" s="181" t="s">
        <v>1328</v>
      </c>
      <c r="G92" s="182" t="s">
        <v>1236</v>
      </c>
      <c r="H92" s="183">
        <v>2</v>
      </c>
      <c r="I92" s="184"/>
      <c r="J92" s="185">
        <f>ROUND(I92*H92,2)</f>
        <v>0</v>
      </c>
      <c r="K92" s="181" t="s">
        <v>19</v>
      </c>
      <c r="L92" s="40"/>
      <c r="M92" s="186" t="s">
        <v>19</v>
      </c>
      <c r="N92" s="187" t="s">
        <v>46</v>
      </c>
      <c r="O92" s="65"/>
      <c r="P92" s="188">
        <f>O92*H92</f>
        <v>0</v>
      </c>
      <c r="Q92" s="188">
        <v>0</v>
      </c>
      <c r="R92" s="188">
        <f>Q92*H92</f>
        <v>0</v>
      </c>
      <c r="S92" s="188">
        <v>0</v>
      </c>
      <c r="T92" s="18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182</v>
      </c>
      <c r="AT92" s="190" t="s">
        <v>177</v>
      </c>
      <c r="AU92" s="190" t="s">
        <v>85</v>
      </c>
      <c r="AY92" s="18" t="s">
        <v>174</v>
      </c>
      <c r="BE92" s="191">
        <f>IF(N92="základní",J92,0)</f>
        <v>0</v>
      </c>
      <c r="BF92" s="191">
        <f>IF(N92="snížená",J92,0)</f>
        <v>0</v>
      </c>
      <c r="BG92" s="191">
        <f>IF(N92="zákl. přenesená",J92,0)</f>
        <v>0</v>
      </c>
      <c r="BH92" s="191">
        <f>IF(N92="sníž. přenesená",J92,0)</f>
        <v>0</v>
      </c>
      <c r="BI92" s="191">
        <f>IF(N92="nulová",J92,0)</f>
        <v>0</v>
      </c>
      <c r="BJ92" s="18" t="s">
        <v>83</v>
      </c>
      <c r="BK92" s="191">
        <f>ROUND(I92*H92,2)</f>
        <v>0</v>
      </c>
      <c r="BL92" s="18" t="s">
        <v>182</v>
      </c>
      <c r="BM92" s="190" t="s">
        <v>85</v>
      </c>
    </row>
    <row r="93" spans="1:65" s="2" customFormat="1" ht="11.25">
      <c r="A93" s="35"/>
      <c r="B93" s="36"/>
      <c r="C93" s="37"/>
      <c r="D93" s="192" t="s">
        <v>184</v>
      </c>
      <c r="E93" s="37"/>
      <c r="F93" s="193" t="s">
        <v>1328</v>
      </c>
      <c r="G93" s="37"/>
      <c r="H93" s="37"/>
      <c r="I93" s="194"/>
      <c r="J93" s="37"/>
      <c r="K93" s="37"/>
      <c r="L93" s="40"/>
      <c r="M93" s="195"/>
      <c r="N93" s="19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184</v>
      </c>
      <c r="AU93" s="18" t="s">
        <v>85</v>
      </c>
    </row>
    <row r="94" spans="1:65" s="12" customFormat="1" ht="22.9" customHeight="1">
      <c r="B94" s="163"/>
      <c r="C94" s="164"/>
      <c r="D94" s="165" t="s">
        <v>74</v>
      </c>
      <c r="E94" s="177" t="s">
        <v>1329</v>
      </c>
      <c r="F94" s="177" t="s">
        <v>1329</v>
      </c>
      <c r="G94" s="164"/>
      <c r="H94" s="164"/>
      <c r="I94" s="167"/>
      <c r="J94" s="178">
        <f>BK94</f>
        <v>0</v>
      </c>
      <c r="K94" s="164"/>
      <c r="L94" s="169"/>
      <c r="M94" s="170"/>
      <c r="N94" s="171"/>
      <c r="O94" s="171"/>
      <c r="P94" s="172">
        <f>SUM(P95:P104)</f>
        <v>0</v>
      </c>
      <c r="Q94" s="171"/>
      <c r="R94" s="172">
        <f>SUM(R95:R104)</f>
        <v>0</v>
      </c>
      <c r="S94" s="171"/>
      <c r="T94" s="173">
        <f>SUM(T95:T104)</f>
        <v>0</v>
      </c>
      <c r="AR94" s="174" t="s">
        <v>83</v>
      </c>
      <c r="AT94" s="175" t="s">
        <v>74</v>
      </c>
      <c r="AU94" s="175" t="s">
        <v>83</v>
      </c>
      <c r="AY94" s="174" t="s">
        <v>174</v>
      </c>
      <c r="BK94" s="176">
        <f>SUM(BK95:BK104)</f>
        <v>0</v>
      </c>
    </row>
    <row r="95" spans="1:65" s="2" customFormat="1" ht="16.5" customHeight="1">
      <c r="A95" s="35"/>
      <c r="B95" s="36"/>
      <c r="C95" s="179" t="s">
        <v>75</v>
      </c>
      <c r="D95" s="179" t="s">
        <v>177</v>
      </c>
      <c r="E95" s="180" t="s">
        <v>1330</v>
      </c>
      <c r="F95" s="181" t="s">
        <v>1331</v>
      </c>
      <c r="G95" s="182" t="s">
        <v>1236</v>
      </c>
      <c r="H95" s="183">
        <v>1</v>
      </c>
      <c r="I95" s="184"/>
      <c r="J95" s="185">
        <f>ROUND(I95*H95,2)</f>
        <v>0</v>
      </c>
      <c r="K95" s="181" t="s">
        <v>19</v>
      </c>
      <c r="L95" s="40"/>
      <c r="M95" s="186" t="s">
        <v>19</v>
      </c>
      <c r="N95" s="187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182</v>
      </c>
      <c r="AT95" s="190" t="s">
        <v>177</v>
      </c>
      <c r="AU95" s="190" t="s">
        <v>85</v>
      </c>
      <c r="AY95" s="18" t="s">
        <v>174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83</v>
      </c>
      <c r="BK95" s="191">
        <f>ROUND(I95*H95,2)</f>
        <v>0</v>
      </c>
      <c r="BL95" s="18" t="s">
        <v>182</v>
      </c>
      <c r="BM95" s="190" t="s">
        <v>182</v>
      </c>
    </row>
    <row r="96" spans="1:65" s="2" customFormat="1" ht="11.25">
      <c r="A96" s="35"/>
      <c r="B96" s="36"/>
      <c r="C96" s="37"/>
      <c r="D96" s="192" t="s">
        <v>184</v>
      </c>
      <c r="E96" s="37"/>
      <c r="F96" s="193" t="s">
        <v>1331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184</v>
      </c>
      <c r="AU96" s="18" t="s">
        <v>85</v>
      </c>
    </row>
    <row r="97" spans="1:65" s="2" customFormat="1" ht="16.5" customHeight="1">
      <c r="A97" s="35"/>
      <c r="B97" s="36"/>
      <c r="C97" s="179" t="s">
        <v>75</v>
      </c>
      <c r="D97" s="179" t="s">
        <v>177</v>
      </c>
      <c r="E97" s="180" t="s">
        <v>1332</v>
      </c>
      <c r="F97" s="181" t="s">
        <v>1333</v>
      </c>
      <c r="G97" s="182" t="s">
        <v>1236</v>
      </c>
      <c r="H97" s="183">
        <v>1</v>
      </c>
      <c r="I97" s="184"/>
      <c r="J97" s="185">
        <f>ROUND(I97*H97,2)</f>
        <v>0</v>
      </c>
      <c r="K97" s="181" t="s">
        <v>19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182</v>
      </c>
      <c r="AT97" s="190" t="s">
        <v>177</v>
      </c>
      <c r="AU97" s="190" t="s">
        <v>85</v>
      </c>
      <c r="AY97" s="18" t="s">
        <v>174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83</v>
      </c>
      <c r="BK97" s="191">
        <f>ROUND(I97*H97,2)</f>
        <v>0</v>
      </c>
      <c r="BL97" s="18" t="s">
        <v>182</v>
      </c>
      <c r="BM97" s="190" t="s">
        <v>206</v>
      </c>
    </row>
    <row r="98" spans="1:65" s="2" customFormat="1" ht="11.25">
      <c r="A98" s="35"/>
      <c r="B98" s="36"/>
      <c r="C98" s="37"/>
      <c r="D98" s="192" t="s">
        <v>184</v>
      </c>
      <c r="E98" s="37"/>
      <c r="F98" s="193" t="s">
        <v>1307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184</v>
      </c>
      <c r="AU98" s="18" t="s">
        <v>85</v>
      </c>
    </row>
    <row r="99" spans="1:65" s="2" customFormat="1" ht="16.5" customHeight="1">
      <c r="A99" s="35"/>
      <c r="B99" s="36"/>
      <c r="C99" s="179" t="s">
        <v>75</v>
      </c>
      <c r="D99" s="179" t="s">
        <v>177</v>
      </c>
      <c r="E99" s="180" t="s">
        <v>1334</v>
      </c>
      <c r="F99" s="181" t="s">
        <v>1309</v>
      </c>
      <c r="G99" s="182" t="s">
        <v>1236</v>
      </c>
      <c r="H99" s="183">
        <v>1</v>
      </c>
      <c r="I99" s="184"/>
      <c r="J99" s="185">
        <f>ROUND(I99*H99,2)</f>
        <v>0</v>
      </c>
      <c r="K99" s="181" t="s">
        <v>19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182</v>
      </c>
      <c r="AT99" s="190" t="s">
        <v>177</v>
      </c>
      <c r="AU99" s="190" t="s">
        <v>85</v>
      </c>
      <c r="AY99" s="18" t="s">
        <v>174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83</v>
      </c>
      <c r="BK99" s="191">
        <f>ROUND(I99*H99,2)</f>
        <v>0</v>
      </c>
      <c r="BL99" s="18" t="s">
        <v>182</v>
      </c>
      <c r="BM99" s="190" t="s">
        <v>234</v>
      </c>
    </row>
    <row r="100" spans="1:65" s="2" customFormat="1" ht="11.25">
      <c r="A100" s="35"/>
      <c r="B100" s="36"/>
      <c r="C100" s="37"/>
      <c r="D100" s="192" t="s">
        <v>184</v>
      </c>
      <c r="E100" s="37"/>
      <c r="F100" s="193" t="s">
        <v>1309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184</v>
      </c>
      <c r="AU100" s="18" t="s">
        <v>85</v>
      </c>
    </row>
    <row r="101" spans="1:65" s="2" customFormat="1" ht="16.5" customHeight="1">
      <c r="A101" s="35"/>
      <c r="B101" s="36"/>
      <c r="C101" s="179" t="s">
        <v>75</v>
      </c>
      <c r="D101" s="179" t="s">
        <v>177</v>
      </c>
      <c r="E101" s="180" t="s">
        <v>1310</v>
      </c>
      <c r="F101" s="181" t="s">
        <v>1311</v>
      </c>
      <c r="G101" s="182" t="s">
        <v>1236</v>
      </c>
      <c r="H101" s="183">
        <v>1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182</v>
      </c>
      <c r="AT101" s="190" t="s">
        <v>177</v>
      </c>
      <c r="AU101" s="190" t="s">
        <v>85</v>
      </c>
      <c r="AY101" s="18" t="s">
        <v>174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83</v>
      </c>
      <c r="BK101" s="191">
        <f>ROUND(I101*H101,2)</f>
        <v>0</v>
      </c>
      <c r="BL101" s="18" t="s">
        <v>182</v>
      </c>
      <c r="BM101" s="190" t="s">
        <v>245</v>
      </c>
    </row>
    <row r="102" spans="1:65" s="2" customFormat="1" ht="11.25">
      <c r="A102" s="35"/>
      <c r="B102" s="36"/>
      <c r="C102" s="37"/>
      <c r="D102" s="192" t="s">
        <v>184</v>
      </c>
      <c r="E102" s="37"/>
      <c r="F102" s="193" t="s">
        <v>1311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184</v>
      </c>
      <c r="AU102" s="18" t="s">
        <v>85</v>
      </c>
    </row>
    <row r="103" spans="1:65" s="2" customFormat="1" ht="16.5" customHeight="1">
      <c r="A103" s="35"/>
      <c r="B103" s="36"/>
      <c r="C103" s="179" t="s">
        <v>75</v>
      </c>
      <c r="D103" s="179" t="s">
        <v>177</v>
      </c>
      <c r="E103" s="180" t="s">
        <v>1335</v>
      </c>
      <c r="F103" s="181" t="s">
        <v>1313</v>
      </c>
      <c r="G103" s="182" t="s">
        <v>493</v>
      </c>
      <c r="H103" s="183">
        <v>1</v>
      </c>
      <c r="I103" s="184"/>
      <c r="J103" s="185">
        <f>ROUND(I103*H103,2)</f>
        <v>0</v>
      </c>
      <c r="K103" s="181" t="s">
        <v>19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182</v>
      </c>
      <c r="AT103" s="190" t="s">
        <v>177</v>
      </c>
      <c r="AU103" s="190" t="s">
        <v>85</v>
      </c>
      <c r="AY103" s="18" t="s">
        <v>174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83</v>
      </c>
      <c r="BK103" s="191">
        <f>ROUND(I103*H103,2)</f>
        <v>0</v>
      </c>
      <c r="BL103" s="18" t="s">
        <v>182</v>
      </c>
      <c r="BM103" s="190" t="s">
        <v>8</v>
      </c>
    </row>
    <row r="104" spans="1:65" s="2" customFormat="1" ht="11.25">
      <c r="A104" s="35"/>
      <c r="B104" s="36"/>
      <c r="C104" s="37"/>
      <c r="D104" s="192" t="s">
        <v>184</v>
      </c>
      <c r="E104" s="37"/>
      <c r="F104" s="193" t="s">
        <v>1313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184</v>
      </c>
      <c r="AU104" s="18" t="s">
        <v>85</v>
      </c>
    </row>
    <row r="105" spans="1:65" s="12" customFormat="1" ht="22.9" customHeight="1">
      <c r="B105" s="163"/>
      <c r="C105" s="164"/>
      <c r="D105" s="165" t="s">
        <v>74</v>
      </c>
      <c r="E105" s="177" t="s">
        <v>134</v>
      </c>
      <c r="F105" s="177" t="s">
        <v>134</v>
      </c>
      <c r="G105" s="164"/>
      <c r="H105" s="164"/>
      <c r="I105" s="167"/>
      <c r="J105" s="178">
        <f>BK105</f>
        <v>0</v>
      </c>
      <c r="K105" s="164"/>
      <c r="L105" s="169"/>
      <c r="M105" s="170"/>
      <c r="N105" s="171"/>
      <c r="O105" s="171"/>
      <c r="P105" s="172">
        <f>SUM(P106:P111)</f>
        <v>0</v>
      </c>
      <c r="Q105" s="171"/>
      <c r="R105" s="172">
        <f>SUM(R106:R111)</f>
        <v>0</v>
      </c>
      <c r="S105" s="171"/>
      <c r="T105" s="173">
        <f>SUM(T106:T111)</f>
        <v>0</v>
      </c>
      <c r="AR105" s="174" t="s">
        <v>214</v>
      </c>
      <c r="AT105" s="175" t="s">
        <v>74</v>
      </c>
      <c r="AU105" s="175" t="s">
        <v>83</v>
      </c>
      <c r="AY105" s="174" t="s">
        <v>174</v>
      </c>
      <c r="BK105" s="176">
        <f>SUM(BK106:BK111)</f>
        <v>0</v>
      </c>
    </row>
    <row r="106" spans="1:65" s="2" customFormat="1" ht="16.5" customHeight="1">
      <c r="A106" s="35"/>
      <c r="B106" s="36"/>
      <c r="C106" s="179" t="s">
        <v>75</v>
      </c>
      <c r="D106" s="179" t="s">
        <v>177</v>
      </c>
      <c r="E106" s="180" t="s">
        <v>1336</v>
      </c>
      <c r="F106" s="181" t="s">
        <v>1315</v>
      </c>
      <c r="G106" s="182" t="s">
        <v>1236</v>
      </c>
      <c r="H106" s="183">
        <v>1</v>
      </c>
      <c r="I106" s="184"/>
      <c r="J106" s="185">
        <f>ROUND(I106*H106,2)</f>
        <v>0</v>
      </c>
      <c r="K106" s="181" t="s">
        <v>19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182</v>
      </c>
      <c r="AT106" s="190" t="s">
        <v>177</v>
      </c>
      <c r="AU106" s="190" t="s">
        <v>85</v>
      </c>
      <c r="AY106" s="18" t="s">
        <v>174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83</v>
      </c>
      <c r="BK106" s="191">
        <f>ROUND(I106*H106,2)</f>
        <v>0</v>
      </c>
      <c r="BL106" s="18" t="s">
        <v>182</v>
      </c>
      <c r="BM106" s="190" t="s">
        <v>273</v>
      </c>
    </row>
    <row r="107" spans="1:65" s="2" customFormat="1" ht="11.25">
      <c r="A107" s="35"/>
      <c r="B107" s="36"/>
      <c r="C107" s="37"/>
      <c r="D107" s="192" t="s">
        <v>184</v>
      </c>
      <c r="E107" s="37"/>
      <c r="F107" s="193" t="s">
        <v>1315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184</v>
      </c>
      <c r="AU107" s="18" t="s">
        <v>85</v>
      </c>
    </row>
    <row r="108" spans="1:65" s="2" customFormat="1" ht="16.5" customHeight="1">
      <c r="A108" s="35"/>
      <c r="B108" s="36"/>
      <c r="C108" s="179" t="s">
        <v>75</v>
      </c>
      <c r="D108" s="179" t="s">
        <v>177</v>
      </c>
      <c r="E108" s="180" t="s">
        <v>1337</v>
      </c>
      <c r="F108" s="181" t="s">
        <v>1317</v>
      </c>
      <c r="G108" s="182" t="s">
        <v>493</v>
      </c>
      <c r="H108" s="183">
        <v>1</v>
      </c>
      <c r="I108" s="184"/>
      <c r="J108" s="185">
        <f>ROUND(I108*H108,2)</f>
        <v>0</v>
      </c>
      <c r="K108" s="181" t="s">
        <v>19</v>
      </c>
      <c r="L108" s="40"/>
      <c r="M108" s="186" t="s">
        <v>19</v>
      </c>
      <c r="N108" s="187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182</v>
      </c>
      <c r="AT108" s="190" t="s">
        <v>177</v>
      </c>
      <c r="AU108" s="190" t="s">
        <v>85</v>
      </c>
      <c r="AY108" s="18" t="s">
        <v>174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83</v>
      </c>
      <c r="BK108" s="191">
        <f>ROUND(I108*H108,2)</f>
        <v>0</v>
      </c>
      <c r="BL108" s="18" t="s">
        <v>182</v>
      </c>
      <c r="BM108" s="190" t="s">
        <v>286</v>
      </c>
    </row>
    <row r="109" spans="1:65" s="2" customFormat="1" ht="11.25">
      <c r="A109" s="35"/>
      <c r="B109" s="36"/>
      <c r="C109" s="37"/>
      <c r="D109" s="192" t="s">
        <v>184</v>
      </c>
      <c r="E109" s="37"/>
      <c r="F109" s="193" t="s">
        <v>1317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184</v>
      </c>
      <c r="AU109" s="18" t="s">
        <v>85</v>
      </c>
    </row>
    <row r="110" spans="1:65" s="2" customFormat="1" ht="16.5" customHeight="1">
      <c r="A110" s="35"/>
      <c r="B110" s="36"/>
      <c r="C110" s="179" t="s">
        <v>75</v>
      </c>
      <c r="D110" s="179" t="s">
        <v>177</v>
      </c>
      <c r="E110" s="180" t="s">
        <v>1338</v>
      </c>
      <c r="F110" s="181" t="s">
        <v>1319</v>
      </c>
      <c r="G110" s="182" t="s">
        <v>493</v>
      </c>
      <c r="H110" s="183">
        <v>1</v>
      </c>
      <c r="I110" s="184"/>
      <c r="J110" s="185">
        <f>ROUND(I110*H110,2)</f>
        <v>0</v>
      </c>
      <c r="K110" s="181" t="s">
        <v>19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182</v>
      </c>
      <c r="AT110" s="190" t="s">
        <v>177</v>
      </c>
      <c r="AU110" s="190" t="s">
        <v>85</v>
      </c>
      <c r="AY110" s="18" t="s">
        <v>174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83</v>
      </c>
      <c r="BK110" s="191">
        <f>ROUND(I110*H110,2)</f>
        <v>0</v>
      </c>
      <c r="BL110" s="18" t="s">
        <v>182</v>
      </c>
      <c r="BM110" s="190" t="s">
        <v>300</v>
      </c>
    </row>
    <row r="111" spans="1:65" s="2" customFormat="1" ht="11.25">
      <c r="A111" s="35"/>
      <c r="B111" s="36"/>
      <c r="C111" s="37"/>
      <c r="D111" s="192" t="s">
        <v>184</v>
      </c>
      <c r="E111" s="37"/>
      <c r="F111" s="193" t="s">
        <v>1319</v>
      </c>
      <c r="G111" s="37"/>
      <c r="H111" s="37"/>
      <c r="I111" s="194"/>
      <c r="J111" s="37"/>
      <c r="K111" s="37"/>
      <c r="L111" s="40"/>
      <c r="M111" s="238"/>
      <c r="N111" s="239"/>
      <c r="O111" s="240"/>
      <c r="P111" s="240"/>
      <c r="Q111" s="240"/>
      <c r="R111" s="240"/>
      <c r="S111" s="240"/>
      <c r="T111" s="241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184</v>
      </c>
      <c r="AU111" s="18" t="s">
        <v>85</v>
      </c>
    </row>
    <row r="112" spans="1:65" s="2" customFormat="1" ht="6.95" customHeight="1">
      <c r="A112" s="35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0"/>
      <c r="M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</sheetData>
  <sheetProtection algorithmName="SHA-512" hashValue="dBfU6jAnlLscnvrD3xGGqAhjjaRZ+9bJDn6tA/mZy90xztlKTvA6DoKFB3szheyGQ9VV9/xv/k2FNLqCv1DAzQ==" saltValue="I51EFdB18PdmfCkB+La3S37dU7wsThS81nIqoZlHCTx7J2Hy1+Aup8Sx7LyvGE+luJoS9o7cMBNGK9HJMHJLJg==" spinCount="100000" sheet="1" objects="1" scenarios="1" formatColumns="0" formatRows="0" autoFilter="0"/>
  <autoFilter ref="C88:K111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136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Expektace_04_25</v>
      </c>
      <c r="F7" s="374"/>
      <c r="G7" s="374"/>
      <c r="H7" s="374"/>
      <c r="L7" s="21"/>
    </row>
    <row r="8" spans="1:46" s="1" customFormat="1" ht="12" customHeight="1">
      <c r="B8" s="21"/>
      <c r="D8" s="113" t="s">
        <v>137</v>
      </c>
      <c r="L8" s="21"/>
    </row>
    <row r="9" spans="1:46" s="2" customFormat="1" ht="16.5" customHeight="1">
      <c r="A9" s="35"/>
      <c r="B9" s="40"/>
      <c r="C9" s="35"/>
      <c r="D9" s="35"/>
      <c r="E9" s="373" t="s">
        <v>1242</v>
      </c>
      <c r="F9" s="376"/>
      <c r="G9" s="376"/>
      <c r="H9" s="376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1131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5" t="s">
        <v>1339</v>
      </c>
      <c r="F11" s="376"/>
      <c r="G11" s="376"/>
      <c r="H11" s="376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22</v>
      </c>
      <c r="G14" s="35"/>
      <c r="H14" s="35"/>
      <c r="I14" s="113" t="s">
        <v>23</v>
      </c>
      <c r="J14" s="115" t="str">
        <f>'Rekapitulace stavby'!AN8</f>
        <v>18. 6. 2024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">
        <v>27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13" t="s">
        <v>29</v>
      </c>
      <c r="J17" s="104" t="s">
        <v>19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30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29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32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/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 xml:space="preserve"> </v>
      </c>
      <c r="F23" s="35"/>
      <c r="G23" s="35"/>
      <c r="H23" s="35"/>
      <c r="I23" s="113" t="s">
        <v>29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">
        <v>36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37</v>
      </c>
      <c r="F26" s="35"/>
      <c r="G26" s="35"/>
      <c r="H26" s="35"/>
      <c r="I26" s="113" t="s">
        <v>29</v>
      </c>
      <c r="J26" s="104" t="s">
        <v>38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39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47.25" customHeight="1">
      <c r="A29" s="116"/>
      <c r="B29" s="117"/>
      <c r="C29" s="116"/>
      <c r="D29" s="116"/>
      <c r="E29" s="379" t="s">
        <v>40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41</v>
      </c>
      <c r="E32" s="35"/>
      <c r="F32" s="35"/>
      <c r="G32" s="35"/>
      <c r="H32" s="35"/>
      <c r="I32" s="35"/>
      <c r="J32" s="121">
        <f>ROUND(J91,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43</v>
      </c>
      <c r="G34" s="35"/>
      <c r="H34" s="35"/>
      <c r="I34" s="122" t="s">
        <v>42</v>
      </c>
      <c r="J34" s="122" t="s">
        <v>44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45</v>
      </c>
      <c r="E35" s="113" t="s">
        <v>46</v>
      </c>
      <c r="F35" s="124">
        <f>ROUND((SUM(BE91:BE125)),  2)</f>
        <v>0</v>
      </c>
      <c r="G35" s="35"/>
      <c r="H35" s="35"/>
      <c r="I35" s="125">
        <v>0.21</v>
      </c>
      <c r="J35" s="124">
        <f>ROUND(((SUM(BE91:BE125))*I35),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47</v>
      </c>
      <c r="F36" s="124">
        <f>ROUND((SUM(BF91:BF125)),  2)</f>
        <v>0</v>
      </c>
      <c r="G36" s="35"/>
      <c r="H36" s="35"/>
      <c r="I36" s="125">
        <v>0.12</v>
      </c>
      <c r="J36" s="124">
        <f>ROUND(((SUM(BF91:BF125))*I36),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ROUND((SUM(BG91:BG125)),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49</v>
      </c>
      <c r="F38" s="124">
        <f>ROUND((SUM(BH91:BH125)),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50</v>
      </c>
      <c r="F39" s="124">
        <f>ROUND((SUM(BI91:BI125)),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51</v>
      </c>
      <c r="E41" s="128"/>
      <c r="F41" s="128"/>
      <c r="G41" s="129" t="s">
        <v>52</v>
      </c>
      <c r="H41" s="130" t="s">
        <v>53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139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Expektace_04_25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137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1242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1131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04.3 - EKV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parc.č. 650/40, 650/39, 650/38</v>
      </c>
      <c r="G56" s="37"/>
      <c r="H56" s="37"/>
      <c r="I56" s="30" t="s">
        <v>23</v>
      </c>
      <c r="J56" s="60" t="str">
        <f>IF(J14="","",J14)</f>
        <v>18. 6. 2024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Nemocnice ve Frýdku-Místku, p.o.</v>
      </c>
      <c r="G58" s="37"/>
      <c r="H58" s="37"/>
      <c r="I58" s="30" t="s">
        <v>32</v>
      </c>
      <c r="J58" s="33" t="str">
        <f>E23</f>
        <v xml:space="preserve"> 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30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>Amun Pro s.r.o.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140</v>
      </c>
      <c r="D61" s="138"/>
      <c r="E61" s="138"/>
      <c r="F61" s="138"/>
      <c r="G61" s="138"/>
      <c r="H61" s="138"/>
      <c r="I61" s="138"/>
      <c r="J61" s="139" t="s">
        <v>141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73</v>
      </c>
      <c r="D63" s="37"/>
      <c r="E63" s="37"/>
      <c r="F63" s="37"/>
      <c r="G63" s="37"/>
      <c r="H63" s="37"/>
      <c r="I63" s="37"/>
      <c r="J63" s="78">
        <f>J91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142</v>
      </c>
    </row>
    <row r="64" spans="1:47" s="9" customFormat="1" ht="24.95" customHeight="1">
      <c r="B64" s="141"/>
      <c r="C64" s="142"/>
      <c r="D64" s="143" t="s">
        <v>1340</v>
      </c>
      <c r="E64" s="144"/>
      <c r="F64" s="144"/>
      <c r="G64" s="144"/>
      <c r="H64" s="144"/>
      <c r="I64" s="144"/>
      <c r="J64" s="145">
        <f>J92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1341</v>
      </c>
      <c r="E65" s="149"/>
      <c r="F65" s="149"/>
      <c r="G65" s="149"/>
      <c r="H65" s="149"/>
      <c r="I65" s="149"/>
      <c r="J65" s="150">
        <f>J93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1342</v>
      </c>
      <c r="E66" s="149"/>
      <c r="F66" s="149"/>
      <c r="G66" s="149"/>
      <c r="H66" s="149"/>
      <c r="I66" s="149"/>
      <c r="J66" s="150">
        <f>J104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1343</v>
      </c>
      <c r="E67" s="149"/>
      <c r="F67" s="149"/>
      <c r="G67" s="149"/>
      <c r="H67" s="149"/>
      <c r="I67" s="149"/>
      <c r="J67" s="150">
        <f>J109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1323</v>
      </c>
      <c r="E68" s="149"/>
      <c r="F68" s="149"/>
      <c r="G68" s="149"/>
      <c r="H68" s="149"/>
      <c r="I68" s="149"/>
      <c r="J68" s="150">
        <f>J112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1247</v>
      </c>
      <c r="E69" s="149"/>
      <c r="F69" s="149"/>
      <c r="G69" s="149"/>
      <c r="H69" s="149"/>
      <c r="I69" s="149"/>
      <c r="J69" s="150">
        <f>J119</f>
        <v>0</v>
      </c>
      <c r="K69" s="98"/>
      <c r="L69" s="151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159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80" t="str">
        <f>E7</f>
        <v>Expektace_04_25</v>
      </c>
      <c r="F79" s="381"/>
      <c r="G79" s="381"/>
      <c r="H79" s="381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" customFormat="1" ht="12" customHeight="1">
      <c r="B80" s="22"/>
      <c r="C80" s="30" t="s">
        <v>137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2" customFormat="1" ht="16.5" customHeight="1">
      <c r="A81" s="35"/>
      <c r="B81" s="36"/>
      <c r="C81" s="37"/>
      <c r="D81" s="37"/>
      <c r="E81" s="380" t="s">
        <v>1242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1131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4" t="str">
        <f>E11</f>
        <v>04.3 - EKV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7"/>
      <c r="E85" s="37"/>
      <c r="F85" s="28" t="str">
        <f>F14</f>
        <v>parc.č. 650/40, 650/39, 650/38</v>
      </c>
      <c r="G85" s="37"/>
      <c r="H85" s="37"/>
      <c r="I85" s="30" t="s">
        <v>23</v>
      </c>
      <c r="J85" s="60" t="str">
        <f>IF(J14="","",J14)</f>
        <v>18. 6. 2024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25</v>
      </c>
      <c r="D87" s="37"/>
      <c r="E87" s="37"/>
      <c r="F87" s="28" t="str">
        <f>E17</f>
        <v>Nemocnice ve Frýdku-Místku, p.o.</v>
      </c>
      <c r="G87" s="37"/>
      <c r="H87" s="37"/>
      <c r="I87" s="30" t="s">
        <v>32</v>
      </c>
      <c r="J87" s="33" t="str">
        <f>E23</f>
        <v xml:space="preserve"> 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30</v>
      </c>
      <c r="D88" s="37"/>
      <c r="E88" s="37"/>
      <c r="F88" s="28" t="str">
        <f>IF(E20="","",E20)</f>
        <v>Vyplň údaj</v>
      </c>
      <c r="G88" s="37"/>
      <c r="H88" s="37"/>
      <c r="I88" s="30" t="s">
        <v>35</v>
      </c>
      <c r="J88" s="33" t="str">
        <f>E26</f>
        <v>Amun Pro s.r.o.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52"/>
      <c r="B90" s="153"/>
      <c r="C90" s="154" t="s">
        <v>160</v>
      </c>
      <c r="D90" s="155" t="s">
        <v>60</v>
      </c>
      <c r="E90" s="155" t="s">
        <v>56</v>
      </c>
      <c r="F90" s="155" t="s">
        <v>57</v>
      </c>
      <c r="G90" s="155" t="s">
        <v>161</v>
      </c>
      <c r="H90" s="155" t="s">
        <v>162</v>
      </c>
      <c r="I90" s="155" t="s">
        <v>163</v>
      </c>
      <c r="J90" s="155" t="s">
        <v>141</v>
      </c>
      <c r="K90" s="156" t="s">
        <v>164</v>
      </c>
      <c r="L90" s="157"/>
      <c r="M90" s="69" t="s">
        <v>19</v>
      </c>
      <c r="N90" s="70" t="s">
        <v>45</v>
      </c>
      <c r="O90" s="70" t="s">
        <v>165</v>
      </c>
      <c r="P90" s="70" t="s">
        <v>166</v>
      </c>
      <c r="Q90" s="70" t="s">
        <v>167</v>
      </c>
      <c r="R90" s="70" t="s">
        <v>168</v>
      </c>
      <c r="S90" s="70" t="s">
        <v>169</v>
      </c>
      <c r="T90" s="71" t="s">
        <v>170</v>
      </c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65" s="2" customFormat="1" ht="22.9" customHeight="1">
      <c r="A91" s="35"/>
      <c r="B91" s="36"/>
      <c r="C91" s="76" t="s">
        <v>171</v>
      </c>
      <c r="D91" s="37"/>
      <c r="E91" s="37"/>
      <c r="F91" s="37"/>
      <c r="G91" s="37"/>
      <c r="H91" s="37"/>
      <c r="I91" s="37"/>
      <c r="J91" s="158">
        <f>BK91</f>
        <v>0</v>
      </c>
      <c r="K91" s="37"/>
      <c r="L91" s="40"/>
      <c r="M91" s="72"/>
      <c r="N91" s="159"/>
      <c r="O91" s="73"/>
      <c r="P91" s="160">
        <f>P92</f>
        <v>0</v>
      </c>
      <c r="Q91" s="73"/>
      <c r="R91" s="160">
        <f>R92</f>
        <v>0</v>
      </c>
      <c r="S91" s="73"/>
      <c r="T91" s="161">
        <f>T92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74</v>
      </c>
      <c r="AU91" s="18" t="s">
        <v>142</v>
      </c>
      <c r="BK91" s="162">
        <f>BK92</f>
        <v>0</v>
      </c>
    </row>
    <row r="92" spans="1:65" s="12" customFormat="1" ht="25.9" customHeight="1">
      <c r="B92" s="163"/>
      <c r="C92" s="164"/>
      <c r="D92" s="165" t="s">
        <v>74</v>
      </c>
      <c r="E92" s="166" t="s">
        <v>110</v>
      </c>
      <c r="F92" s="166" t="s">
        <v>1344</v>
      </c>
      <c r="G92" s="164"/>
      <c r="H92" s="164"/>
      <c r="I92" s="167"/>
      <c r="J92" s="168">
        <f>BK92</f>
        <v>0</v>
      </c>
      <c r="K92" s="164"/>
      <c r="L92" s="169"/>
      <c r="M92" s="170"/>
      <c r="N92" s="171"/>
      <c r="O92" s="171"/>
      <c r="P92" s="172">
        <f>P93+P104+P109+P112+P119</f>
        <v>0</v>
      </c>
      <c r="Q92" s="171"/>
      <c r="R92" s="172">
        <f>R93+R104+R109+R112+R119</f>
        <v>0</v>
      </c>
      <c r="S92" s="171"/>
      <c r="T92" s="173">
        <f>T93+T104+T109+T112+T119</f>
        <v>0</v>
      </c>
      <c r="AR92" s="174" t="s">
        <v>83</v>
      </c>
      <c r="AT92" s="175" t="s">
        <v>74</v>
      </c>
      <c r="AU92" s="175" t="s">
        <v>75</v>
      </c>
      <c r="AY92" s="174" t="s">
        <v>174</v>
      </c>
      <c r="BK92" s="176">
        <f>BK93+BK104+BK109+BK112+BK119</f>
        <v>0</v>
      </c>
    </row>
    <row r="93" spans="1:65" s="12" customFormat="1" ht="22.9" customHeight="1">
      <c r="B93" s="163"/>
      <c r="C93" s="164"/>
      <c r="D93" s="165" t="s">
        <v>74</v>
      </c>
      <c r="E93" s="177" t="s">
        <v>1345</v>
      </c>
      <c r="F93" s="177" t="s">
        <v>1345</v>
      </c>
      <c r="G93" s="164"/>
      <c r="H93" s="164"/>
      <c r="I93" s="167"/>
      <c r="J93" s="178">
        <f>BK93</f>
        <v>0</v>
      </c>
      <c r="K93" s="164"/>
      <c r="L93" s="169"/>
      <c r="M93" s="170"/>
      <c r="N93" s="171"/>
      <c r="O93" s="171"/>
      <c r="P93" s="172">
        <f>SUM(P94:P103)</f>
        <v>0</v>
      </c>
      <c r="Q93" s="171"/>
      <c r="R93" s="172">
        <f>SUM(R94:R103)</f>
        <v>0</v>
      </c>
      <c r="S93" s="171"/>
      <c r="T93" s="173">
        <f>SUM(T94:T103)</f>
        <v>0</v>
      </c>
      <c r="AR93" s="174" t="s">
        <v>83</v>
      </c>
      <c r="AT93" s="175" t="s">
        <v>74</v>
      </c>
      <c r="AU93" s="175" t="s">
        <v>83</v>
      </c>
      <c r="AY93" s="174" t="s">
        <v>174</v>
      </c>
      <c r="BK93" s="176">
        <f>SUM(BK94:BK103)</f>
        <v>0</v>
      </c>
    </row>
    <row r="94" spans="1:65" s="2" customFormat="1" ht="16.5" customHeight="1">
      <c r="A94" s="35"/>
      <c r="B94" s="36"/>
      <c r="C94" s="179" t="s">
        <v>75</v>
      </c>
      <c r="D94" s="179" t="s">
        <v>177</v>
      </c>
      <c r="E94" s="180" t="s">
        <v>1346</v>
      </c>
      <c r="F94" s="181" t="s">
        <v>1347</v>
      </c>
      <c r="G94" s="182" t="s">
        <v>1236</v>
      </c>
      <c r="H94" s="183">
        <v>1</v>
      </c>
      <c r="I94" s="184"/>
      <c r="J94" s="185">
        <f>ROUND(I94*H94,2)</f>
        <v>0</v>
      </c>
      <c r="K94" s="181" t="s">
        <v>19</v>
      </c>
      <c r="L94" s="40"/>
      <c r="M94" s="186" t="s">
        <v>19</v>
      </c>
      <c r="N94" s="187" t="s">
        <v>46</v>
      </c>
      <c r="O94" s="65"/>
      <c r="P94" s="188">
        <f>O94*H94</f>
        <v>0</v>
      </c>
      <c r="Q94" s="188">
        <v>0</v>
      </c>
      <c r="R94" s="188">
        <f>Q94*H94</f>
        <v>0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182</v>
      </c>
      <c r="AT94" s="190" t="s">
        <v>177</v>
      </c>
      <c r="AU94" s="190" t="s">
        <v>85</v>
      </c>
      <c r="AY94" s="18" t="s">
        <v>174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83</v>
      </c>
      <c r="BK94" s="191">
        <f>ROUND(I94*H94,2)</f>
        <v>0</v>
      </c>
      <c r="BL94" s="18" t="s">
        <v>182</v>
      </c>
      <c r="BM94" s="190" t="s">
        <v>85</v>
      </c>
    </row>
    <row r="95" spans="1:65" s="2" customFormat="1" ht="11.25">
      <c r="A95" s="35"/>
      <c r="B95" s="36"/>
      <c r="C95" s="37"/>
      <c r="D95" s="192" t="s">
        <v>184</v>
      </c>
      <c r="E95" s="37"/>
      <c r="F95" s="193" t="s">
        <v>1347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184</v>
      </c>
      <c r="AU95" s="18" t="s">
        <v>85</v>
      </c>
    </row>
    <row r="96" spans="1:65" s="2" customFormat="1" ht="16.5" customHeight="1">
      <c r="A96" s="35"/>
      <c r="B96" s="36"/>
      <c r="C96" s="179" t="s">
        <v>75</v>
      </c>
      <c r="D96" s="179" t="s">
        <v>177</v>
      </c>
      <c r="E96" s="180" t="s">
        <v>1348</v>
      </c>
      <c r="F96" s="181" t="s">
        <v>1349</v>
      </c>
      <c r="G96" s="182" t="s">
        <v>1236</v>
      </c>
      <c r="H96" s="183">
        <v>8</v>
      </c>
      <c r="I96" s="184"/>
      <c r="J96" s="185">
        <f>ROUND(I96*H96,2)</f>
        <v>0</v>
      </c>
      <c r="K96" s="181" t="s">
        <v>19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182</v>
      </c>
      <c r="AT96" s="190" t="s">
        <v>177</v>
      </c>
      <c r="AU96" s="190" t="s">
        <v>85</v>
      </c>
      <c r="AY96" s="18" t="s">
        <v>174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83</v>
      </c>
      <c r="BK96" s="191">
        <f>ROUND(I96*H96,2)</f>
        <v>0</v>
      </c>
      <c r="BL96" s="18" t="s">
        <v>182</v>
      </c>
      <c r="BM96" s="190" t="s">
        <v>182</v>
      </c>
    </row>
    <row r="97" spans="1:65" s="2" customFormat="1" ht="11.25">
      <c r="A97" s="35"/>
      <c r="B97" s="36"/>
      <c r="C97" s="37"/>
      <c r="D97" s="192" t="s">
        <v>184</v>
      </c>
      <c r="E97" s="37"/>
      <c r="F97" s="193" t="s">
        <v>1349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184</v>
      </c>
      <c r="AU97" s="18" t="s">
        <v>85</v>
      </c>
    </row>
    <row r="98" spans="1:65" s="2" customFormat="1" ht="24.2" customHeight="1">
      <c r="A98" s="35"/>
      <c r="B98" s="36"/>
      <c r="C98" s="179" t="s">
        <v>75</v>
      </c>
      <c r="D98" s="179" t="s">
        <v>177</v>
      </c>
      <c r="E98" s="180" t="s">
        <v>1350</v>
      </c>
      <c r="F98" s="181" t="s">
        <v>1351</v>
      </c>
      <c r="G98" s="182" t="s">
        <v>1236</v>
      </c>
      <c r="H98" s="183">
        <v>1</v>
      </c>
      <c r="I98" s="184"/>
      <c r="J98" s="185">
        <f>ROUND(I98*H98,2)</f>
        <v>0</v>
      </c>
      <c r="K98" s="181" t="s">
        <v>19</v>
      </c>
      <c r="L98" s="40"/>
      <c r="M98" s="186" t="s">
        <v>19</v>
      </c>
      <c r="N98" s="187" t="s">
        <v>46</v>
      </c>
      <c r="O98" s="65"/>
      <c r="P98" s="188">
        <f>O98*H98</f>
        <v>0</v>
      </c>
      <c r="Q98" s="188">
        <v>0</v>
      </c>
      <c r="R98" s="188">
        <f>Q98*H98</f>
        <v>0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182</v>
      </c>
      <c r="AT98" s="190" t="s">
        <v>177</v>
      </c>
      <c r="AU98" s="190" t="s">
        <v>85</v>
      </c>
      <c r="AY98" s="18" t="s">
        <v>174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83</v>
      </c>
      <c r="BK98" s="191">
        <f>ROUND(I98*H98,2)</f>
        <v>0</v>
      </c>
      <c r="BL98" s="18" t="s">
        <v>182</v>
      </c>
      <c r="BM98" s="190" t="s">
        <v>206</v>
      </c>
    </row>
    <row r="99" spans="1:65" s="2" customFormat="1" ht="19.5">
      <c r="A99" s="35"/>
      <c r="B99" s="36"/>
      <c r="C99" s="37"/>
      <c r="D99" s="192" t="s">
        <v>184</v>
      </c>
      <c r="E99" s="37"/>
      <c r="F99" s="193" t="s">
        <v>1351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184</v>
      </c>
      <c r="AU99" s="18" t="s">
        <v>85</v>
      </c>
    </row>
    <row r="100" spans="1:65" s="2" customFormat="1" ht="16.5" customHeight="1">
      <c r="A100" s="35"/>
      <c r="B100" s="36"/>
      <c r="C100" s="179" t="s">
        <v>75</v>
      </c>
      <c r="D100" s="179" t="s">
        <v>177</v>
      </c>
      <c r="E100" s="180" t="s">
        <v>1352</v>
      </c>
      <c r="F100" s="181" t="s">
        <v>1353</v>
      </c>
      <c r="G100" s="182" t="s">
        <v>1236</v>
      </c>
      <c r="H100" s="183">
        <v>1</v>
      </c>
      <c r="I100" s="184"/>
      <c r="J100" s="185">
        <f>ROUND(I100*H100,2)</f>
        <v>0</v>
      </c>
      <c r="K100" s="181" t="s">
        <v>19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182</v>
      </c>
      <c r="AT100" s="190" t="s">
        <v>177</v>
      </c>
      <c r="AU100" s="190" t="s">
        <v>85</v>
      </c>
      <c r="AY100" s="18" t="s">
        <v>174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83</v>
      </c>
      <c r="BK100" s="191">
        <f>ROUND(I100*H100,2)</f>
        <v>0</v>
      </c>
      <c r="BL100" s="18" t="s">
        <v>182</v>
      </c>
      <c r="BM100" s="190" t="s">
        <v>234</v>
      </c>
    </row>
    <row r="101" spans="1:65" s="2" customFormat="1" ht="11.25">
      <c r="A101" s="35"/>
      <c r="B101" s="36"/>
      <c r="C101" s="37"/>
      <c r="D101" s="192" t="s">
        <v>184</v>
      </c>
      <c r="E101" s="37"/>
      <c r="F101" s="193" t="s">
        <v>1353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184</v>
      </c>
      <c r="AU101" s="18" t="s">
        <v>85</v>
      </c>
    </row>
    <row r="102" spans="1:65" s="2" customFormat="1" ht="16.5" customHeight="1">
      <c r="A102" s="35"/>
      <c r="B102" s="36"/>
      <c r="C102" s="179" t="s">
        <v>75</v>
      </c>
      <c r="D102" s="179" t="s">
        <v>177</v>
      </c>
      <c r="E102" s="180" t="s">
        <v>1354</v>
      </c>
      <c r="F102" s="181" t="s">
        <v>1355</v>
      </c>
      <c r="G102" s="182" t="s">
        <v>1236</v>
      </c>
      <c r="H102" s="183">
        <v>1</v>
      </c>
      <c r="I102" s="184"/>
      <c r="J102" s="185">
        <f>ROUND(I102*H102,2)</f>
        <v>0</v>
      </c>
      <c r="K102" s="181" t="s">
        <v>19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182</v>
      </c>
      <c r="AT102" s="190" t="s">
        <v>177</v>
      </c>
      <c r="AU102" s="190" t="s">
        <v>85</v>
      </c>
      <c r="AY102" s="18" t="s">
        <v>174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83</v>
      </c>
      <c r="BK102" s="191">
        <f>ROUND(I102*H102,2)</f>
        <v>0</v>
      </c>
      <c r="BL102" s="18" t="s">
        <v>182</v>
      </c>
      <c r="BM102" s="190" t="s">
        <v>245</v>
      </c>
    </row>
    <row r="103" spans="1:65" s="2" customFormat="1" ht="11.25">
      <c r="A103" s="35"/>
      <c r="B103" s="36"/>
      <c r="C103" s="37"/>
      <c r="D103" s="192" t="s">
        <v>184</v>
      </c>
      <c r="E103" s="37"/>
      <c r="F103" s="193" t="s">
        <v>1355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184</v>
      </c>
      <c r="AU103" s="18" t="s">
        <v>85</v>
      </c>
    </row>
    <row r="104" spans="1:65" s="12" customFormat="1" ht="22.9" customHeight="1">
      <c r="B104" s="163"/>
      <c r="C104" s="164"/>
      <c r="D104" s="165" t="s">
        <v>74</v>
      </c>
      <c r="E104" s="177" t="s">
        <v>1356</v>
      </c>
      <c r="F104" s="177" t="s">
        <v>1356</v>
      </c>
      <c r="G104" s="164"/>
      <c r="H104" s="164"/>
      <c r="I104" s="167"/>
      <c r="J104" s="178">
        <f>BK104</f>
        <v>0</v>
      </c>
      <c r="K104" s="164"/>
      <c r="L104" s="169"/>
      <c r="M104" s="170"/>
      <c r="N104" s="171"/>
      <c r="O104" s="171"/>
      <c r="P104" s="172">
        <f>SUM(P105:P108)</f>
        <v>0</v>
      </c>
      <c r="Q104" s="171"/>
      <c r="R104" s="172">
        <f>SUM(R105:R108)</f>
        <v>0</v>
      </c>
      <c r="S104" s="171"/>
      <c r="T104" s="173">
        <f>SUM(T105:T108)</f>
        <v>0</v>
      </c>
      <c r="AR104" s="174" t="s">
        <v>83</v>
      </c>
      <c r="AT104" s="175" t="s">
        <v>74</v>
      </c>
      <c r="AU104" s="175" t="s">
        <v>83</v>
      </c>
      <c r="AY104" s="174" t="s">
        <v>174</v>
      </c>
      <c r="BK104" s="176">
        <f>SUM(BK105:BK108)</f>
        <v>0</v>
      </c>
    </row>
    <row r="105" spans="1:65" s="2" customFormat="1" ht="24.2" customHeight="1">
      <c r="A105" s="35"/>
      <c r="B105" s="36"/>
      <c r="C105" s="179" t="s">
        <v>75</v>
      </c>
      <c r="D105" s="179" t="s">
        <v>177</v>
      </c>
      <c r="E105" s="180" t="s">
        <v>1252</v>
      </c>
      <c r="F105" s="181" t="s">
        <v>1357</v>
      </c>
      <c r="G105" s="182" t="s">
        <v>230</v>
      </c>
      <c r="H105" s="183">
        <v>50</v>
      </c>
      <c r="I105" s="184"/>
      <c r="J105" s="185">
        <f>ROUND(I105*H105,2)</f>
        <v>0</v>
      </c>
      <c r="K105" s="181" t="s">
        <v>19</v>
      </c>
      <c r="L105" s="40"/>
      <c r="M105" s="186" t="s">
        <v>19</v>
      </c>
      <c r="N105" s="187" t="s">
        <v>46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182</v>
      </c>
      <c r="AT105" s="190" t="s">
        <v>177</v>
      </c>
      <c r="AU105" s="190" t="s">
        <v>85</v>
      </c>
      <c r="AY105" s="18" t="s">
        <v>174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83</v>
      </c>
      <c r="BK105" s="191">
        <f>ROUND(I105*H105,2)</f>
        <v>0</v>
      </c>
      <c r="BL105" s="18" t="s">
        <v>182</v>
      </c>
      <c r="BM105" s="190" t="s">
        <v>8</v>
      </c>
    </row>
    <row r="106" spans="1:65" s="2" customFormat="1" ht="11.25">
      <c r="A106" s="35"/>
      <c r="B106" s="36"/>
      <c r="C106" s="37"/>
      <c r="D106" s="192" t="s">
        <v>184</v>
      </c>
      <c r="E106" s="37"/>
      <c r="F106" s="193" t="s">
        <v>1357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184</v>
      </c>
      <c r="AU106" s="18" t="s">
        <v>85</v>
      </c>
    </row>
    <row r="107" spans="1:65" s="2" customFormat="1" ht="16.5" customHeight="1">
      <c r="A107" s="35"/>
      <c r="B107" s="36"/>
      <c r="C107" s="179" t="s">
        <v>75</v>
      </c>
      <c r="D107" s="179" t="s">
        <v>177</v>
      </c>
      <c r="E107" s="180" t="s">
        <v>1358</v>
      </c>
      <c r="F107" s="181" t="s">
        <v>1359</v>
      </c>
      <c r="G107" s="182" t="s">
        <v>230</v>
      </c>
      <c r="H107" s="183">
        <v>50</v>
      </c>
      <c r="I107" s="184"/>
      <c r="J107" s="185">
        <f>ROUND(I107*H107,2)</f>
        <v>0</v>
      </c>
      <c r="K107" s="181" t="s">
        <v>19</v>
      </c>
      <c r="L107" s="40"/>
      <c r="M107" s="186" t="s">
        <v>19</v>
      </c>
      <c r="N107" s="187" t="s">
        <v>46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182</v>
      </c>
      <c r="AT107" s="190" t="s">
        <v>177</v>
      </c>
      <c r="AU107" s="190" t="s">
        <v>85</v>
      </c>
      <c r="AY107" s="18" t="s">
        <v>174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83</v>
      </c>
      <c r="BK107" s="191">
        <f>ROUND(I107*H107,2)</f>
        <v>0</v>
      </c>
      <c r="BL107" s="18" t="s">
        <v>182</v>
      </c>
      <c r="BM107" s="190" t="s">
        <v>273</v>
      </c>
    </row>
    <row r="108" spans="1:65" s="2" customFormat="1" ht="11.25">
      <c r="A108" s="35"/>
      <c r="B108" s="36"/>
      <c r="C108" s="37"/>
      <c r="D108" s="192" t="s">
        <v>184</v>
      </c>
      <c r="E108" s="37"/>
      <c r="F108" s="193" t="s">
        <v>1359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184</v>
      </c>
      <c r="AU108" s="18" t="s">
        <v>85</v>
      </c>
    </row>
    <row r="109" spans="1:65" s="12" customFormat="1" ht="22.9" customHeight="1">
      <c r="B109" s="163"/>
      <c r="C109" s="164"/>
      <c r="D109" s="165" t="s">
        <v>74</v>
      </c>
      <c r="E109" s="177" t="s">
        <v>1360</v>
      </c>
      <c r="F109" s="177" t="s">
        <v>1360</v>
      </c>
      <c r="G109" s="164"/>
      <c r="H109" s="164"/>
      <c r="I109" s="167"/>
      <c r="J109" s="178">
        <f>BK109</f>
        <v>0</v>
      </c>
      <c r="K109" s="164"/>
      <c r="L109" s="169"/>
      <c r="M109" s="170"/>
      <c r="N109" s="171"/>
      <c r="O109" s="171"/>
      <c r="P109" s="172">
        <f>SUM(P110:P111)</f>
        <v>0</v>
      </c>
      <c r="Q109" s="171"/>
      <c r="R109" s="172">
        <f>SUM(R110:R111)</f>
        <v>0</v>
      </c>
      <c r="S109" s="171"/>
      <c r="T109" s="173">
        <f>SUM(T110:T111)</f>
        <v>0</v>
      </c>
      <c r="AR109" s="174" t="s">
        <v>83</v>
      </c>
      <c r="AT109" s="175" t="s">
        <v>74</v>
      </c>
      <c r="AU109" s="175" t="s">
        <v>83</v>
      </c>
      <c r="AY109" s="174" t="s">
        <v>174</v>
      </c>
      <c r="BK109" s="176">
        <f>SUM(BK110:BK111)</f>
        <v>0</v>
      </c>
    </row>
    <row r="110" spans="1:65" s="2" customFormat="1" ht="16.5" customHeight="1">
      <c r="A110" s="35"/>
      <c r="B110" s="36"/>
      <c r="C110" s="179" t="s">
        <v>75</v>
      </c>
      <c r="D110" s="179" t="s">
        <v>177</v>
      </c>
      <c r="E110" s="180" t="s">
        <v>1361</v>
      </c>
      <c r="F110" s="181" t="s">
        <v>1362</v>
      </c>
      <c r="G110" s="182" t="s">
        <v>1236</v>
      </c>
      <c r="H110" s="183">
        <v>1</v>
      </c>
      <c r="I110" s="184"/>
      <c r="J110" s="185">
        <f>ROUND(I110*H110,2)</f>
        <v>0</v>
      </c>
      <c r="K110" s="181" t="s">
        <v>19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182</v>
      </c>
      <c r="AT110" s="190" t="s">
        <v>177</v>
      </c>
      <c r="AU110" s="190" t="s">
        <v>85</v>
      </c>
      <c r="AY110" s="18" t="s">
        <v>174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83</v>
      </c>
      <c r="BK110" s="191">
        <f>ROUND(I110*H110,2)</f>
        <v>0</v>
      </c>
      <c r="BL110" s="18" t="s">
        <v>182</v>
      </c>
      <c r="BM110" s="190" t="s">
        <v>286</v>
      </c>
    </row>
    <row r="111" spans="1:65" s="2" customFormat="1" ht="11.25">
      <c r="A111" s="35"/>
      <c r="B111" s="36"/>
      <c r="C111" s="37"/>
      <c r="D111" s="192" t="s">
        <v>184</v>
      </c>
      <c r="E111" s="37"/>
      <c r="F111" s="193" t="s">
        <v>1362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184</v>
      </c>
      <c r="AU111" s="18" t="s">
        <v>85</v>
      </c>
    </row>
    <row r="112" spans="1:65" s="12" customFormat="1" ht="22.9" customHeight="1">
      <c r="B112" s="163"/>
      <c r="C112" s="164"/>
      <c r="D112" s="165" t="s">
        <v>74</v>
      </c>
      <c r="E112" s="177" t="s">
        <v>1329</v>
      </c>
      <c r="F112" s="177" t="s">
        <v>1329</v>
      </c>
      <c r="G112" s="164"/>
      <c r="H112" s="164"/>
      <c r="I112" s="167"/>
      <c r="J112" s="178">
        <f>BK112</f>
        <v>0</v>
      </c>
      <c r="K112" s="164"/>
      <c r="L112" s="169"/>
      <c r="M112" s="170"/>
      <c r="N112" s="171"/>
      <c r="O112" s="171"/>
      <c r="P112" s="172">
        <f>SUM(P113:P118)</f>
        <v>0</v>
      </c>
      <c r="Q112" s="171"/>
      <c r="R112" s="172">
        <f>SUM(R113:R118)</f>
        <v>0</v>
      </c>
      <c r="S112" s="171"/>
      <c r="T112" s="173">
        <f>SUM(T113:T118)</f>
        <v>0</v>
      </c>
      <c r="AR112" s="174" t="s">
        <v>83</v>
      </c>
      <c r="AT112" s="175" t="s">
        <v>74</v>
      </c>
      <c r="AU112" s="175" t="s">
        <v>83</v>
      </c>
      <c r="AY112" s="174" t="s">
        <v>174</v>
      </c>
      <c r="BK112" s="176">
        <f>SUM(BK113:BK118)</f>
        <v>0</v>
      </c>
    </row>
    <row r="113" spans="1:65" s="2" customFormat="1" ht="16.5" customHeight="1">
      <c r="A113" s="35"/>
      <c r="B113" s="36"/>
      <c r="C113" s="179" t="s">
        <v>75</v>
      </c>
      <c r="D113" s="179" t="s">
        <v>177</v>
      </c>
      <c r="E113" s="180" t="s">
        <v>1363</v>
      </c>
      <c r="F113" s="181" t="s">
        <v>1333</v>
      </c>
      <c r="G113" s="182" t="s">
        <v>1236</v>
      </c>
      <c r="H113" s="183">
        <v>1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182</v>
      </c>
      <c r="AT113" s="190" t="s">
        <v>177</v>
      </c>
      <c r="AU113" s="190" t="s">
        <v>85</v>
      </c>
      <c r="AY113" s="18" t="s">
        <v>174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83</v>
      </c>
      <c r="BK113" s="191">
        <f>ROUND(I113*H113,2)</f>
        <v>0</v>
      </c>
      <c r="BL113" s="18" t="s">
        <v>182</v>
      </c>
      <c r="BM113" s="190" t="s">
        <v>300</v>
      </c>
    </row>
    <row r="114" spans="1:65" s="2" customFormat="1" ht="11.25">
      <c r="A114" s="35"/>
      <c r="B114" s="36"/>
      <c r="C114" s="37"/>
      <c r="D114" s="192" t="s">
        <v>184</v>
      </c>
      <c r="E114" s="37"/>
      <c r="F114" s="193" t="s">
        <v>1307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184</v>
      </c>
      <c r="AU114" s="18" t="s">
        <v>85</v>
      </c>
    </row>
    <row r="115" spans="1:65" s="2" customFormat="1" ht="16.5" customHeight="1">
      <c r="A115" s="35"/>
      <c r="B115" s="36"/>
      <c r="C115" s="179" t="s">
        <v>75</v>
      </c>
      <c r="D115" s="179" t="s">
        <v>177</v>
      </c>
      <c r="E115" s="180" t="s">
        <v>1334</v>
      </c>
      <c r="F115" s="181" t="s">
        <v>1309</v>
      </c>
      <c r="G115" s="182" t="s">
        <v>1236</v>
      </c>
      <c r="H115" s="183">
        <v>1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182</v>
      </c>
      <c r="AT115" s="190" t="s">
        <v>177</v>
      </c>
      <c r="AU115" s="190" t="s">
        <v>85</v>
      </c>
      <c r="AY115" s="18" t="s">
        <v>174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83</v>
      </c>
      <c r="BK115" s="191">
        <f>ROUND(I115*H115,2)</f>
        <v>0</v>
      </c>
      <c r="BL115" s="18" t="s">
        <v>182</v>
      </c>
      <c r="BM115" s="190" t="s">
        <v>315</v>
      </c>
    </row>
    <row r="116" spans="1:65" s="2" customFormat="1" ht="11.25">
      <c r="A116" s="35"/>
      <c r="B116" s="36"/>
      <c r="C116" s="37"/>
      <c r="D116" s="192" t="s">
        <v>184</v>
      </c>
      <c r="E116" s="37"/>
      <c r="F116" s="193" t="s">
        <v>1309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184</v>
      </c>
      <c r="AU116" s="18" t="s">
        <v>85</v>
      </c>
    </row>
    <row r="117" spans="1:65" s="2" customFormat="1" ht="16.5" customHeight="1">
      <c r="A117" s="35"/>
      <c r="B117" s="36"/>
      <c r="C117" s="179" t="s">
        <v>75</v>
      </c>
      <c r="D117" s="179" t="s">
        <v>177</v>
      </c>
      <c r="E117" s="180" t="s">
        <v>1364</v>
      </c>
      <c r="F117" s="181" t="s">
        <v>1313</v>
      </c>
      <c r="G117" s="182" t="s">
        <v>493</v>
      </c>
      <c r="H117" s="183">
        <v>1</v>
      </c>
      <c r="I117" s="184"/>
      <c r="J117" s="185">
        <f>ROUND(I117*H117,2)</f>
        <v>0</v>
      </c>
      <c r="K117" s="181" t="s">
        <v>19</v>
      </c>
      <c r="L117" s="40"/>
      <c r="M117" s="186" t="s">
        <v>19</v>
      </c>
      <c r="N117" s="187" t="s">
        <v>46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182</v>
      </c>
      <c r="AT117" s="190" t="s">
        <v>177</v>
      </c>
      <c r="AU117" s="190" t="s">
        <v>85</v>
      </c>
      <c r="AY117" s="18" t="s">
        <v>174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83</v>
      </c>
      <c r="BK117" s="191">
        <f>ROUND(I117*H117,2)</f>
        <v>0</v>
      </c>
      <c r="BL117" s="18" t="s">
        <v>182</v>
      </c>
      <c r="BM117" s="190" t="s">
        <v>326</v>
      </c>
    </row>
    <row r="118" spans="1:65" s="2" customFormat="1" ht="11.25">
      <c r="A118" s="35"/>
      <c r="B118" s="36"/>
      <c r="C118" s="37"/>
      <c r="D118" s="192" t="s">
        <v>184</v>
      </c>
      <c r="E118" s="37"/>
      <c r="F118" s="193" t="s">
        <v>1313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184</v>
      </c>
      <c r="AU118" s="18" t="s">
        <v>85</v>
      </c>
    </row>
    <row r="119" spans="1:65" s="12" customFormat="1" ht="22.9" customHeight="1">
      <c r="B119" s="163"/>
      <c r="C119" s="164"/>
      <c r="D119" s="165" t="s">
        <v>74</v>
      </c>
      <c r="E119" s="177" t="s">
        <v>134</v>
      </c>
      <c r="F119" s="177" t="s">
        <v>134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SUM(P120:P125)</f>
        <v>0</v>
      </c>
      <c r="Q119" s="171"/>
      <c r="R119" s="172">
        <f>SUM(R120:R125)</f>
        <v>0</v>
      </c>
      <c r="S119" s="171"/>
      <c r="T119" s="173">
        <f>SUM(T120:T125)</f>
        <v>0</v>
      </c>
      <c r="AR119" s="174" t="s">
        <v>214</v>
      </c>
      <c r="AT119" s="175" t="s">
        <v>74</v>
      </c>
      <c r="AU119" s="175" t="s">
        <v>83</v>
      </c>
      <c r="AY119" s="174" t="s">
        <v>174</v>
      </c>
      <c r="BK119" s="176">
        <f>SUM(BK120:BK125)</f>
        <v>0</v>
      </c>
    </row>
    <row r="120" spans="1:65" s="2" customFormat="1" ht="16.5" customHeight="1">
      <c r="A120" s="35"/>
      <c r="B120" s="36"/>
      <c r="C120" s="179" t="s">
        <v>75</v>
      </c>
      <c r="D120" s="179" t="s">
        <v>177</v>
      </c>
      <c r="E120" s="180" t="s">
        <v>1365</v>
      </c>
      <c r="F120" s="181" t="s">
        <v>1315</v>
      </c>
      <c r="G120" s="182" t="s">
        <v>1236</v>
      </c>
      <c r="H120" s="183">
        <v>1</v>
      </c>
      <c r="I120" s="184"/>
      <c r="J120" s="185">
        <f>ROUND(I120*H120,2)</f>
        <v>0</v>
      </c>
      <c r="K120" s="181" t="s">
        <v>19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182</v>
      </c>
      <c r="AT120" s="190" t="s">
        <v>177</v>
      </c>
      <c r="AU120" s="190" t="s">
        <v>85</v>
      </c>
      <c r="AY120" s="18" t="s">
        <v>174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83</v>
      </c>
      <c r="BK120" s="191">
        <f>ROUND(I120*H120,2)</f>
        <v>0</v>
      </c>
      <c r="BL120" s="18" t="s">
        <v>182</v>
      </c>
      <c r="BM120" s="190" t="s">
        <v>339</v>
      </c>
    </row>
    <row r="121" spans="1:65" s="2" customFormat="1" ht="11.25">
      <c r="A121" s="35"/>
      <c r="B121" s="36"/>
      <c r="C121" s="37"/>
      <c r="D121" s="192" t="s">
        <v>184</v>
      </c>
      <c r="E121" s="37"/>
      <c r="F121" s="193" t="s">
        <v>1315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184</v>
      </c>
      <c r="AU121" s="18" t="s">
        <v>85</v>
      </c>
    </row>
    <row r="122" spans="1:65" s="2" customFormat="1" ht="16.5" customHeight="1">
      <c r="A122" s="35"/>
      <c r="B122" s="36"/>
      <c r="C122" s="179" t="s">
        <v>75</v>
      </c>
      <c r="D122" s="179" t="s">
        <v>177</v>
      </c>
      <c r="E122" s="180" t="s">
        <v>1366</v>
      </c>
      <c r="F122" s="181" t="s">
        <v>1317</v>
      </c>
      <c r="G122" s="182" t="s">
        <v>493</v>
      </c>
      <c r="H122" s="183">
        <v>1</v>
      </c>
      <c r="I122" s="184"/>
      <c r="J122" s="185">
        <f>ROUND(I122*H122,2)</f>
        <v>0</v>
      </c>
      <c r="K122" s="181" t="s">
        <v>19</v>
      </c>
      <c r="L122" s="40"/>
      <c r="M122" s="186" t="s">
        <v>19</v>
      </c>
      <c r="N122" s="187" t="s">
        <v>46</v>
      </c>
      <c r="O122" s="65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182</v>
      </c>
      <c r="AT122" s="190" t="s">
        <v>177</v>
      </c>
      <c r="AU122" s="190" t="s">
        <v>85</v>
      </c>
      <c r="AY122" s="18" t="s">
        <v>174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83</v>
      </c>
      <c r="BK122" s="191">
        <f>ROUND(I122*H122,2)</f>
        <v>0</v>
      </c>
      <c r="BL122" s="18" t="s">
        <v>182</v>
      </c>
      <c r="BM122" s="190" t="s">
        <v>352</v>
      </c>
    </row>
    <row r="123" spans="1:65" s="2" customFormat="1" ht="11.25">
      <c r="A123" s="35"/>
      <c r="B123" s="36"/>
      <c r="C123" s="37"/>
      <c r="D123" s="192" t="s">
        <v>184</v>
      </c>
      <c r="E123" s="37"/>
      <c r="F123" s="193" t="s">
        <v>1317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184</v>
      </c>
      <c r="AU123" s="18" t="s">
        <v>85</v>
      </c>
    </row>
    <row r="124" spans="1:65" s="2" customFormat="1" ht="16.5" customHeight="1">
      <c r="A124" s="35"/>
      <c r="B124" s="36"/>
      <c r="C124" s="179" t="s">
        <v>75</v>
      </c>
      <c r="D124" s="179" t="s">
        <v>177</v>
      </c>
      <c r="E124" s="180" t="s">
        <v>1367</v>
      </c>
      <c r="F124" s="181" t="s">
        <v>1319</v>
      </c>
      <c r="G124" s="182" t="s">
        <v>493</v>
      </c>
      <c r="H124" s="183">
        <v>1</v>
      </c>
      <c r="I124" s="184"/>
      <c r="J124" s="185">
        <f>ROUND(I124*H124,2)</f>
        <v>0</v>
      </c>
      <c r="K124" s="181" t="s">
        <v>19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182</v>
      </c>
      <c r="AT124" s="190" t="s">
        <v>177</v>
      </c>
      <c r="AU124" s="190" t="s">
        <v>85</v>
      </c>
      <c r="AY124" s="18" t="s">
        <v>174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83</v>
      </c>
      <c r="BK124" s="191">
        <f>ROUND(I124*H124,2)</f>
        <v>0</v>
      </c>
      <c r="BL124" s="18" t="s">
        <v>182</v>
      </c>
      <c r="BM124" s="190" t="s">
        <v>367</v>
      </c>
    </row>
    <row r="125" spans="1:65" s="2" customFormat="1" ht="11.25">
      <c r="A125" s="35"/>
      <c r="B125" s="36"/>
      <c r="C125" s="37"/>
      <c r="D125" s="192" t="s">
        <v>184</v>
      </c>
      <c r="E125" s="37"/>
      <c r="F125" s="193" t="s">
        <v>1319</v>
      </c>
      <c r="G125" s="37"/>
      <c r="H125" s="37"/>
      <c r="I125" s="194"/>
      <c r="J125" s="37"/>
      <c r="K125" s="37"/>
      <c r="L125" s="40"/>
      <c r="M125" s="238"/>
      <c r="N125" s="239"/>
      <c r="O125" s="240"/>
      <c r="P125" s="240"/>
      <c r="Q125" s="240"/>
      <c r="R125" s="240"/>
      <c r="S125" s="240"/>
      <c r="T125" s="241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184</v>
      </c>
      <c r="AU125" s="18" t="s">
        <v>85</v>
      </c>
    </row>
    <row r="126" spans="1:65" s="2" customFormat="1" ht="6.95" customHeight="1">
      <c r="A126" s="35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5zqPG3P3qwC3ob0IBjkGhCCJDhuDHJwiwhrjpM09UY5JQWMZvoKhlXmmEEOfZuH6xzlIznL77K2/3SRXVuEh1w==" saltValue="SoB8N0RUQC/Ir8u0eBoTBj12NChDVWymYW0lgb2rMLsu28UcdNwbwnPIBt3eqolFLAo5rtKeNkEedonsi/KzRA==" spinCount="100000" sheet="1" objects="1" scenarios="1" formatColumns="0" formatRows="0" autoFilter="0"/>
  <autoFilter ref="C90:K125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35</vt:i4>
      </vt:variant>
    </vt:vector>
  </HeadingPairs>
  <TitlesOfParts>
    <vt:vector size="53" baseType="lpstr">
      <vt:lpstr>Rekapitulace stavby</vt:lpstr>
      <vt:lpstr>01 - Stavební práce</vt:lpstr>
      <vt:lpstr>02 - ZTI (VODA, KANALIZAC...</vt:lpstr>
      <vt:lpstr>03 - ELEKTRO_SIL</vt:lpstr>
      <vt:lpstr>03.1 - Připojneí VZT, Poh...</vt:lpstr>
      <vt:lpstr>03.2 - stavební úpravy Ex...</vt:lpstr>
      <vt:lpstr>04.1 - SK</vt:lpstr>
      <vt:lpstr>04.2 - IP KAM+VDT</vt:lpstr>
      <vt:lpstr>04.3 - EKV</vt:lpstr>
      <vt:lpstr>04.4 - EVR</vt:lpstr>
      <vt:lpstr>04.5 - EPS</vt:lpstr>
      <vt:lpstr>04.6 - KPS</vt:lpstr>
      <vt:lpstr>04.7 - KT</vt:lpstr>
      <vt:lpstr>05 - Medi Plyny</vt:lpstr>
      <vt:lpstr>06 - Lékařská technologie...</vt:lpstr>
      <vt:lpstr>07 - VZT</vt:lpstr>
      <vt:lpstr>08 - VRN</vt:lpstr>
      <vt:lpstr>Pokyny pro vyplnění</vt:lpstr>
      <vt:lpstr>'01 - Stavební práce'!Názvy_tisku</vt:lpstr>
      <vt:lpstr>'02 - ZTI (VODA, KANALIZAC...'!Názvy_tisku</vt:lpstr>
      <vt:lpstr>'03 - ELEKTRO_SIL'!Názvy_tisku</vt:lpstr>
      <vt:lpstr>'03.1 - Připojneí VZT, Poh...'!Názvy_tisku</vt:lpstr>
      <vt:lpstr>'03.2 - stavební úpravy Ex...'!Názvy_tisku</vt:lpstr>
      <vt:lpstr>'04.1 - SK'!Názvy_tisku</vt:lpstr>
      <vt:lpstr>'04.2 - IP KAM+VDT'!Názvy_tisku</vt:lpstr>
      <vt:lpstr>'04.3 - EKV'!Názvy_tisku</vt:lpstr>
      <vt:lpstr>'04.4 - EVR'!Názvy_tisku</vt:lpstr>
      <vt:lpstr>'04.5 - EPS'!Názvy_tisku</vt:lpstr>
      <vt:lpstr>'04.6 - KPS'!Názvy_tisku</vt:lpstr>
      <vt:lpstr>'04.7 - KT'!Názvy_tisku</vt:lpstr>
      <vt:lpstr>'05 - Medi Plyny'!Názvy_tisku</vt:lpstr>
      <vt:lpstr>'06 - Lékařská technologie...'!Názvy_tisku</vt:lpstr>
      <vt:lpstr>'07 - VZT'!Názvy_tisku</vt:lpstr>
      <vt:lpstr>'08 - VRN'!Názvy_tisku</vt:lpstr>
      <vt:lpstr>'Rekapitulace stavby'!Názvy_tisku</vt:lpstr>
      <vt:lpstr>'01 - Stavební práce'!Oblast_tisku</vt:lpstr>
      <vt:lpstr>'02 - ZTI (VODA, KANALIZAC...'!Oblast_tisku</vt:lpstr>
      <vt:lpstr>'03 - ELEKTRO_SIL'!Oblast_tisku</vt:lpstr>
      <vt:lpstr>'03.1 - Připojneí VZT, Poh...'!Oblast_tisku</vt:lpstr>
      <vt:lpstr>'03.2 - stavební úpravy Ex...'!Oblast_tisku</vt:lpstr>
      <vt:lpstr>'04.1 - SK'!Oblast_tisku</vt:lpstr>
      <vt:lpstr>'04.2 - IP KAM+VDT'!Oblast_tisku</vt:lpstr>
      <vt:lpstr>'04.3 - EKV'!Oblast_tisku</vt:lpstr>
      <vt:lpstr>'04.4 - EVR'!Oblast_tisku</vt:lpstr>
      <vt:lpstr>'04.5 - EPS'!Oblast_tisku</vt:lpstr>
      <vt:lpstr>'04.6 - KPS'!Oblast_tisku</vt:lpstr>
      <vt:lpstr>'04.7 - KT'!Oblast_tisku</vt:lpstr>
      <vt:lpstr>'05 - Medi Plyny'!Oblast_tisku</vt:lpstr>
      <vt:lpstr>'06 - Lékařská technologie...'!Oblast_tisku</vt:lpstr>
      <vt:lpstr>'07 - VZT'!Oblast_tisku</vt:lpstr>
      <vt:lpstr>'08 -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Klimša</dc:creator>
  <cp:lastModifiedBy>Knězková Alena</cp:lastModifiedBy>
  <dcterms:created xsi:type="dcterms:W3CDTF">2025-04-11T07:12:06Z</dcterms:created>
  <dcterms:modified xsi:type="dcterms:W3CDTF">2025-04-11T08:27:16Z</dcterms:modified>
</cp:coreProperties>
</file>