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zzsmsk-my.sharepoint.com/personal/micanv_zzsmsk_onmicrosoft_com/Documents/Dokumenty/Pracovní/Objekty_ZZS/ÚO Ostrava/VS Zábřeh/KŘ/Dokumenty/Zakázky/Opr_podl_garáž_Sanitek/"/>
    </mc:Choice>
  </mc:AlternateContent>
  <xr:revisionPtr revIDLastSave="13" documentId="13_ncr:1_{D579B5A8-DFB3-48E9-A589-58C085AE26C4}" xr6:coauthVersionLast="47" xr6:coauthVersionMax="47" xr10:uidLastSave="{48EC5A97-680D-49E8-AD5A-37E0948F6EDF}"/>
  <bookViews>
    <workbookView xWindow="4680" yWindow="0" windowWidth="18165" windowHeight="1560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Pol'!$A$1:$Y$65</definedName>
    <definedName name="_xlnm.Print_Area" localSheetId="4">'01 02 Pol'!$A$1:$Y$35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" i="13" l="1"/>
  <c r="G9" i="13"/>
  <c r="M9" i="13" s="1"/>
  <c r="I9" i="13"/>
  <c r="K9" i="13"/>
  <c r="O9" i="13"/>
  <c r="O8" i="13" s="1"/>
  <c r="Q9" i="13"/>
  <c r="V9" i="13"/>
  <c r="V8" i="13" s="1"/>
  <c r="G14" i="13"/>
  <c r="G8" i="13" s="1"/>
  <c r="I14" i="13"/>
  <c r="K14" i="13"/>
  <c r="O14" i="13"/>
  <c r="Q14" i="13"/>
  <c r="V14" i="13"/>
  <c r="G17" i="13"/>
  <c r="I17" i="13"/>
  <c r="G18" i="13"/>
  <c r="M18" i="13" s="1"/>
  <c r="M17" i="13" s="1"/>
  <c r="I18" i="13"/>
  <c r="K18" i="13"/>
  <c r="K17" i="13" s="1"/>
  <c r="O18" i="13"/>
  <c r="O17" i="13" s="1"/>
  <c r="Q18" i="13"/>
  <c r="Q17" i="13" s="1"/>
  <c r="V18" i="13"/>
  <c r="V17" i="13" s="1"/>
  <c r="G20" i="13"/>
  <c r="I61" i="1" s="1"/>
  <c r="K20" i="13"/>
  <c r="M20" i="13"/>
  <c r="G21" i="13"/>
  <c r="I21" i="13"/>
  <c r="I20" i="13" s="1"/>
  <c r="K21" i="13"/>
  <c r="M21" i="13"/>
  <c r="O21" i="13"/>
  <c r="O20" i="13" s="1"/>
  <c r="Q21" i="13"/>
  <c r="Q20" i="13" s="1"/>
  <c r="V21" i="13"/>
  <c r="V20" i="13" s="1"/>
  <c r="G25" i="13"/>
  <c r="M25" i="13" s="1"/>
  <c r="I25" i="13"/>
  <c r="K25" i="13"/>
  <c r="O25" i="13"/>
  <c r="Q25" i="13"/>
  <c r="V25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AE34" i="13"/>
  <c r="F43" i="1" s="1"/>
  <c r="Q8" i="12"/>
  <c r="G9" i="12"/>
  <c r="G8" i="12" s="1"/>
  <c r="I9" i="12"/>
  <c r="I8" i="12" s="1"/>
  <c r="K9" i="12"/>
  <c r="K8" i="12" s="1"/>
  <c r="O9" i="12"/>
  <c r="O8" i="12" s="1"/>
  <c r="Q9" i="12"/>
  <c r="V9" i="12"/>
  <c r="V8" i="12" s="1"/>
  <c r="G11" i="12"/>
  <c r="M11" i="12" s="1"/>
  <c r="M10" i="12" s="1"/>
  <c r="I11" i="12"/>
  <c r="K11" i="12"/>
  <c r="O11" i="12"/>
  <c r="Q11" i="12"/>
  <c r="V11" i="12"/>
  <c r="G14" i="12"/>
  <c r="M14" i="12" s="1"/>
  <c r="I14" i="12"/>
  <c r="K14" i="12"/>
  <c r="O14" i="12"/>
  <c r="O10" i="12" s="1"/>
  <c r="Q14" i="12"/>
  <c r="V14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K26" i="12"/>
  <c r="G27" i="12"/>
  <c r="M27" i="12" s="1"/>
  <c r="M26" i="12" s="1"/>
  <c r="I27" i="12"/>
  <c r="I26" i="12" s="1"/>
  <c r="K27" i="12"/>
  <c r="O27" i="12"/>
  <c r="O26" i="12" s="1"/>
  <c r="Q27" i="12"/>
  <c r="Q26" i="12" s="1"/>
  <c r="V27" i="12"/>
  <c r="V26" i="12" s="1"/>
  <c r="G30" i="12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5" i="12"/>
  <c r="M35" i="12" s="1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G43" i="12"/>
  <c r="M43" i="12" s="1"/>
  <c r="I43" i="12"/>
  <c r="K43" i="12"/>
  <c r="O43" i="12"/>
  <c r="Q43" i="12"/>
  <c r="V43" i="12"/>
  <c r="G45" i="12"/>
  <c r="G42" i="12" s="1"/>
  <c r="I60" i="1" s="1"/>
  <c r="I45" i="12"/>
  <c r="K45" i="12"/>
  <c r="O45" i="12"/>
  <c r="Q45" i="12"/>
  <c r="V45" i="12"/>
  <c r="G48" i="12"/>
  <c r="M48" i="12" s="1"/>
  <c r="I48" i="12"/>
  <c r="K48" i="12"/>
  <c r="O48" i="12"/>
  <c r="Q48" i="12"/>
  <c r="V48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AE64" i="12"/>
  <c r="F42" i="1" s="1"/>
  <c r="I20" i="1"/>
  <c r="I19" i="1"/>
  <c r="I18" i="1"/>
  <c r="H44" i="1"/>
  <c r="I58" i="1" l="1"/>
  <c r="Q8" i="13"/>
  <c r="V10" i="12"/>
  <c r="V42" i="12"/>
  <c r="Q24" i="13"/>
  <c r="I18" i="12"/>
  <c r="O24" i="13"/>
  <c r="O54" i="12"/>
  <c r="G29" i="12"/>
  <c r="I59" i="1" s="1"/>
  <c r="I17" i="1" s="1"/>
  <c r="G10" i="12"/>
  <c r="I56" i="1" s="1"/>
  <c r="I24" i="13"/>
  <c r="F39" i="1"/>
  <c r="I55" i="1"/>
  <c r="G18" i="12"/>
  <c r="I57" i="1" s="1"/>
  <c r="Q10" i="12"/>
  <c r="K24" i="13"/>
  <c r="K8" i="13"/>
  <c r="I42" i="12"/>
  <c r="M30" i="12"/>
  <c r="M29" i="12" s="1"/>
  <c r="Q18" i="12"/>
  <c r="O18" i="12"/>
  <c r="I8" i="13"/>
  <c r="F41" i="1"/>
  <c r="K29" i="12"/>
  <c r="I29" i="12"/>
  <c r="V18" i="12"/>
  <c r="V54" i="12"/>
  <c r="AF64" i="12"/>
  <c r="M9" i="12"/>
  <c r="M8" i="12" s="1"/>
  <c r="V24" i="13"/>
  <c r="G24" i="13"/>
  <c r="G34" i="13" s="1"/>
  <c r="Q54" i="12"/>
  <c r="I54" i="12"/>
  <c r="K42" i="12"/>
  <c r="Q42" i="12"/>
  <c r="O29" i="12"/>
  <c r="Q29" i="12"/>
  <c r="K10" i="12"/>
  <c r="I10" i="12"/>
  <c r="K54" i="12"/>
  <c r="O42" i="12"/>
  <c r="V29" i="12"/>
  <c r="K18" i="12"/>
  <c r="M24" i="13"/>
  <c r="AF34" i="13"/>
  <c r="G43" i="1" s="1"/>
  <c r="I43" i="1" s="1"/>
  <c r="M14" i="13"/>
  <c r="M8" i="13" s="1"/>
  <c r="M54" i="12"/>
  <c r="M18" i="12"/>
  <c r="G54" i="12"/>
  <c r="I62" i="1" s="1"/>
  <c r="M45" i="12"/>
  <c r="M42" i="12" s="1"/>
  <c r="J28" i="1"/>
  <c r="J26" i="1"/>
  <c r="G38" i="1"/>
  <c r="F38" i="1"/>
  <c r="J23" i="1"/>
  <c r="J24" i="1"/>
  <c r="J25" i="1"/>
  <c r="J27" i="1"/>
  <c r="E24" i="1"/>
  <c r="G24" i="1"/>
  <c r="E26" i="1"/>
  <c r="G26" i="1"/>
  <c r="I16" i="1" l="1"/>
  <c r="I21" i="1" s="1"/>
  <c r="I63" i="1"/>
  <c r="G42" i="1"/>
  <c r="I42" i="1" s="1"/>
  <c r="G41" i="1"/>
  <c r="I41" i="1" s="1"/>
  <c r="G39" i="1"/>
  <c r="G44" i="1" s="1"/>
  <c r="G25" i="1" s="1"/>
  <c r="F44" i="1"/>
  <c r="G23" i="1" s="1"/>
  <c r="A27" i="1" s="1"/>
  <c r="G28" i="1" s="1"/>
  <c r="G27" i="1" s="1"/>
  <c r="G29" i="1" s="1"/>
  <c r="I39" i="1"/>
  <c r="I44" i="1" s="1"/>
  <c r="G64" i="12"/>
  <c r="J39" i="1" l="1"/>
  <c r="J44" i="1" s="1"/>
  <c r="J41" i="1"/>
  <c r="J43" i="1"/>
  <c r="J42" i="1"/>
  <c r="A28" i="1"/>
  <c r="J62" i="1"/>
  <c r="J60" i="1"/>
  <c r="J56" i="1"/>
  <c r="J57" i="1"/>
  <c r="J61" i="1"/>
  <c r="J55" i="1"/>
  <c r="J58" i="1"/>
  <c r="J59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<sst xmlns="http://schemas.openxmlformats.org/spreadsheetml/2006/main" count="613" uniqueCount="227">
  <si>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</si>
  <si>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</si>
  <si>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</si>
  <si>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</si>
  <si>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</si>
  <si>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</si>
  <si>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</si>
  <si>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</si>
  <si>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</si>
  <si>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</si>
  <si>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</si>
  <si>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</si>
  <si>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</si>
  <si>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</si>
  <si>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</si>
  <si>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</si>
  <si>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</si>
  <si>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</si>
  <si>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</si>
  <si>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</si>
  <si>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</si>
  <si>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</si>
  <si>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</si>
  <si>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</si>
  <si>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</si>
  <si>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</si>
  <si>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</si>
  <si>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</si>
  <si>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</si>
  <si>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</si>
  <si>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</si>
  <si>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</si>
  <si>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</si>
  <si>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</si>
  <si>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</si>
  <si>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</si>
  <si>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</si>
  <si>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</si>
  <si>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</si>
  <si>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</si>
  <si>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</si>
  <si>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</si>
  <si>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</si>
  <si>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2411</t>
  </si>
  <si>
    <t xml:space="preserve">IVC Zábřeh </t>
  </si>
  <si>
    <t>Stavba</t>
  </si>
  <si>
    <t>Stavební objekt</t>
  </si>
  <si>
    <t>01</t>
  </si>
  <si>
    <t>Garáže</t>
  </si>
  <si>
    <t>Oprava podlah garáže</t>
  </si>
  <si>
    <t>02</t>
  </si>
  <si>
    <t>Úprava mycího boxu</t>
  </si>
  <si>
    <t>Celkem za stavbu</t>
  </si>
  <si>
    <t>CZK</t>
  </si>
  <si>
    <t>#POPS</t>
  </si>
  <si>
    <t xml:space="preserve">Popis stavby: 2411 - IVC Zábřeh </t>
  </si>
  <si>
    <t>#POPO</t>
  </si>
  <si>
    <t>Popis objektu: 01 - Garáže</t>
  </si>
  <si>
    <t>#POPR</t>
  </si>
  <si>
    <t>Popis rozpočtu: 01 - Oprava podlah garáže</t>
  </si>
  <si>
    <t>Popis rozpočtu: 02 - Úprava mycího boxu</t>
  </si>
  <si>
    <t>Rekapitulace dílů</t>
  </si>
  <si>
    <t>Typ dílu</t>
  </si>
  <si>
    <t>61</t>
  </si>
  <si>
    <t>Úpravy povrchů vnitřní</t>
  </si>
  <si>
    <t>63</t>
  </si>
  <si>
    <t>Podlahy a podlahové konstrukce</t>
  </si>
  <si>
    <t>96</t>
  </si>
  <si>
    <t>Bourání konstrukcí</t>
  </si>
  <si>
    <t>99</t>
  </si>
  <si>
    <t>Staveništní přesun hmot</t>
  </si>
  <si>
    <t>767</t>
  </si>
  <si>
    <t>Konstrukce zámečnické</t>
  </si>
  <si>
    <t>777</t>
  </si>
  <si>
    <t>Podlahy ze syntetických hmot</t>
  </si>
  <si>
    <t>781</t>
  </si>
  <si>
    <t>Obklady keramické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</si>
  <si>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</si>
  <si>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</si>
  <si>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</si>
  <si>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</si>
  <si>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</si>
  <si>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</si>
  <si>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</si>
  <si>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</si>
  <si>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</si>
  <si>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</si>
  <si>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</si>
  <si>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</si>
  <si>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</si>
  <si>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</si>
  <si>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</si>
  <si>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</si>
  <si>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</si>
  <si>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</si>
  <si>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</si>
  <si>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</si>
  <si>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</si>
  <si>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</si>
  <si>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</si>
  <si>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</si>
  <si>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</si>
  <si>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</si>
  <si>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</si>
  <si>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</si>
  <si>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</si>
  <si>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</si>
  <si>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</si>
  <si>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</si>
  <si>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</si>
  <si>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</si>
  <si>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614472605R00</t>
  </si>
  <si>
    <t>Vyspravení vnitřních betonových a železobetonových konstrukcí a panelů lokální oprava speciální maltou tloušťka 5 mm, opravovaná plocha přes 0,5 do 1 m2</t>
  </si>
  <si>
    <t>kus</t>
  </si>
  <si>
    <t>801-4</t>
  </si>
  <si>
    <t>RTS 24/ I</t>
  </si>
  <si>
    <t>Práce</t>
  </si>
  <si>
    <t>Běžná</t>
  </si>
  <si>
    <t>POL1_</t>
  </si>
  <si>
    <t>622300172RT3</t>
  </si>
  <si>
    <t>Těsnicí prvky exteriér, montáž včetně dodávky, pro spáru šířky 7-12 mm</t>
  </si>
  <si>
    <t>m</t>
  </si>
  <si>
    <t>801-1</t>
  </si>
  <si>
    <t/>
  </si>
  <si>
    <t>VV</t>
  </si>
  <si>
    <t>2*13,0</t>
  </si>
  <si>
    <t>631317105R00</t>
  </si>
  <si>
    <t>Mazanina z betonu prostého řezání dilatačních spár v čerstvém betonu prostém, hloubky 0-50 mm</t>
  </si>
  <si>
    <t>(z kameniva) hlazená dřevěným hladítkem</t>
  </si>
  <si>
    <t>SPI</t>
  </si>
  <si>
    <t>Odkaz na mn. položky pořadí 2 : 26,00000</t>
  </si>
  <si>
    <t>631663111R00</t>
  </si>
  <si>
    <t xml:space="preserve">Oprava trhlin v podlahách epoxidovým tmelem,  </t>
  </si>
  <si>
    <t>965042131R00</t>
  </si>
  <si>
    <t>Bourání podkladů pod dlažby nebo litých celistvých dlažeb a mazanin  betonových nebo z litého asfaltu, tloušťky do 100 mm, plochy do 4 m2</t>
  </si>
  <si>
    <t>m3</t>
  </si>
  <si>
    <t>801-3</t>
  </si>
  <si>
    <t>9*0,3*0,15</t>
  </si>
  <si>
    <t>965048515R00</t>
  </si>
  <si>
    <t>Bourání podkladů pod dlažby nebo litých celistvých dlažeb a mazanin  Broušení betonového povrchu do tloušťky 5 mm</t>
  </si>
  <si>
    <t>m2</t>
  </si>
  <si>
    <t>965048541R00</t>
  </si>
  <si>
    <t>Bourání podkladů pod dlažby nebo litých celistvých dlažeb a mazanin  Frézování betonového povrchu tloušťky do 30 mm</t>
  </si>
  <si>
    <t>970251100R00</t>
  </si>
  <si>
    <t>Řezání železobetonu hloubka řezu 100 mm</t>
  </si>
  <si>
    <t>NŽ</t>
  </si>
  <si>
    <t>D+M nerezového odtokového žlabu vč. napojení na původní vpusť</t>
  </si>
  <si>
    <t>Vlastní</t>
  </si>
  <si>
    <t>Indiv</t>
  </si>
  <si>
    <t>999281145R00</t>
  </si>
  <si>
    <t>Přesun hmot pro opravy a údržbu objektů pro opravy a údržbu dosavadních objektů včetně vnějších plášťů  výšky do 6 m, nošením</t>
  </si>
  <si>
    <t>t</t>
  </si>
  <si>
    <t>Přesun hmot</t>
  </si>
  <si>
    <t>POL7_</t>
  </si>
  <si>
    <t>oborů 801, 803, 811 a 812</t>
  </si>
  <si>
    <t>767951112R00</t>
  </si>
  <si>
    <t>Pozinkování ocelových výrobků objem zakázky od 10 do 50 kg</t>
  </si>
  <si>
    <t>kg</t>
  </si>
  <si>
    <t>800-767</t>
  </si>
  <si>
    <t>Odkaz na mn. položky pořadí 12 : 66,51273</t>
  </si>
  <si>
    <t>767995103R00</t>
  </si>
  <si>
    <t>Výroba a montáž atypických kovovových doplňků staveb hmotnosti přes 10 do 20 kg</t>
  </si>
  <si>
    <t>Odkaz na mn. položky pořadí 14 : 0,05364*1000</t>
  </si>
  <si>
    <t>Odkaz na mn. položky pořadí 13 : 12,87273</t>
  </si>
  <si>
    <t>132202020000R</t>
  </si>
  <si>
    <t>Tyč ocelová válcovaná za tepla průřez: plochý; značka: S235JR (1.0038); a = 30 mm; t = 5,0 mm</t>
  </si>
  <si>
    <t>SPCM</t>
  </si>
  <si>
    <t>Specifikace</t>
  </si>
  <si>
    <t>POL3_</t>
  </si>
  <si>
    <t xml:space="preserve">Pracny k L profilu : </t>
  </si>
  <si>
    <t>12/0,33*0,3*1,18</t>
  </si>
  <si>
    <t>13331714R</t>
  </si>
  <si>
    <t>Tyč ocelová válcovaná za tepla průřez: rovnoramenné L; značka: S235JR (1.0038); a = 50 mm; b = 50 mm; t = 6,0 mm</t>
  </si>
  <si>
    <t>12*4,47/1000</t>
  </si>
  <si>
    <t>998767101R00</t>
  </si>
  <si>
    <t>Přesun hmot pro kovové stavební doplňk. konstrukce v objektech výšky do 6 m</t>
  </si>
  <si>
    <t>50 m vodorovně</t>
  </si>
  <si>
    <t>451475131R00</t>
  </si>
  <si>
    <t>Podkladní vrstva z plastbetonu epoxidový plastbeton, 1. vrstva, tloušťka 10 mm</t>
  </si>
  <si>
    <t>821-1</t>
  </si>
  <si>
    <t>Včetně penetračního nátěru z epoxydové pryskyřice.</t>
  </si>
  <si>
    <t>POP</t>
  </si>
  <si>
    <t>715121001R00</t>
  </si>
  <si>
    <t>Izolace stavebních konstrukcí natěradly za studena ploch vodorovných (vyjma stropů)</t>
  </si>
  <si>
    <t>800-715</t>
  </si>
  <si>
    <t>stěrkováním tmelem dvouvrstvým včetně penetrace</t>
  </si>
  <si>
    <t>Včetně pomocného lešení o výšce podlahy do 1900 mm  a pro zatížení do 1,5 kPa.</t>
  </si>
  <si>
    <t>777101101R00</t>
  </si>
  <si>
    <t>Příprava podkladu vysávání podlah průmyslovým vysavačem</t>
  </si>
  <si>
    <t>800-773</t>
  </si>
  <si>
    <t>Odkaz na mn. položky pořadí 6 : 159,00000</t>
  </si>
  <si>
    <t>777812222R00</t>
  </si>
  <si>
    <t>Nátěr epoxidový, podlah betonových, s normálním až středně těžkým zatížením, pro skladovací a výrobní prostory, nakládací rampy, montážní haly, parkovací plochy a domy, skladba: záškrab 1x základní nátěr prosypaný křemičitým pískem, 2xnátěr</t>
  </si>
  <si>
    <t>včetně dodávky a montáže záškrabu s prosypem pískem a vrchní vrstvy.</t>
  </si>
  <si>
    <t>998777101R00</t>
  </si>
  <si>
    <t>Přesun hmot pro podlahy syntetické v objektech výšky do 6 m</t>
  </si>
  <si>
    <t>979087212R00</t>
  </si>
  <si>
    <t>Nakládání na dopravní prostředky suti</t>
  </si>
  <si>
    <t>822-1</t>
  </si>
  <si>
    <t>Přesun suti</t>
  </si>
  <si>
    <t>POL8_</t>
  </si>
  <si>
    <t>pro vodorovnou dopravu</t>
  </si>
  <si>
    <t>979082111R00</t>
  </si>
  <si>
    <t>Vnitrostaveništní doprava suti a vybouraných hmot do 10 m</t>
  </si>
  <si>
    <t>979083117R00</t>
  </si>
  <si>
    <t>Vodorovné přemístění suti přes 5000 m do 6000 m</t>
  </si>
  <si>
    <t>800-6</t>
  </si>
  <si>
    <t>včetně naložení na dopravní prostředek a složení,</t>
  </si>
  <si>
    <t>979083191R00</t>
  </si>
  <si>
    <t>Vodorovné přemístění suti za každých dalších započatých 1000 m přes 6000 m</t>
  </si>
  <si>
    <t>979999998R00</t>
  </si>
  <si>
    <t>Poplatek za recyklaci, suti s 5 % příměsi dřeva, plastu apod. ,  , skupina 17 01 07 z Katalogu odpadů</t>
  </si>
  <si>
    <t>SUM</t>
  </si>
  <si>
    <t>END</t>
  </si>
  <si>
    <t>962086106R00</t>
  </si>
  <si>
    <t>Bourání zdiva příček z plynosilikátu a pórobetonu a ostatních nepálených zdicích materiálů o objemové hmotnosti do 500 kg/m3, tloušťky do 100 mm</t>
  </si>
  <si>
    <t>1,4*1,2</t>
  </si>
  <si>
    <t>1,1*1,2</t>
  </si>
  <si>
    <t>1,5*1,2*0,1</t>
  </si>
  <si>
    <t>781441906R00</t>
  </si>
  <si>
    <t>Opravy obkladů z obkládaček hutných, polohutných glazovaných, velikosti 300 x 200 mm</t>
  </si>
  <si>
    <t>800-771</t>
  </si>
  <si>
    <t>20</t>
  </si>
  <si>
    <t>Oprava mycího boxu</t>
  </si>
  <si>
    <t>Oprava podlah garáží sanitek</t>
  </si>
  <si>
    <r>
      <t xml:space="preserve">nebo vybourání otvorů jakýchkoliv rozměrů, včetně pomocného lešení o výšce podlahy do 1900 mm a pro zatížení do 1,5 kPa  (150 kg/m2), </t>
    </r>
    <r>
      <rPr>
        <sz val="8"/>
        <color rgb="FF00B050"/>
        <rFont val="Arial CE"/>
        <charset val="238"/>
      </rPr>
      <t>bourání obezdění určeného k opravě a nahrazení</t>
    </r>
  </si>
  <si>
    <t>bourání nesoudržných obkl. a dl. určených k opravě a nahrazení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</si>
</sst>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rgb="FF00B05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65" fontId="21" fillId="0" borderId="0" xfId="0" quotePrefix="1" applyNumberFormat="1" applyFont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CLXOzgZ6crD629S6qWUSHCiH+YDK09Oam9rVtsqzyzAPCCAbdWw7p0lRaA9ASyD+PlVXzzG46kFwI61SnKHAjw==" saltValue="QduscxqJJt8rOnU5Jo4O6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30" zoomScaleNormal="100" zoomScaleSheetLayoutView="75" workbookViewId="0">
      <selection activeCell="F55" sqref="F55:F62 A17 I55:I6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95" t="s">
        <v>41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">
      <c r="A2" s="2"/>
      <c r="B2" s="76" t="s">
        <v>22</v>
      </c>
      <c r="C2" s="77"/>
      <c r="D2" s="78" t="s">
        <v>43</v>
      </c>
      <c r="E2" s="204" t="s">
        <v>44</v>
      </c>
      <c r="F2" s="205"/>
      <c r="G2" s="205"/>
      <c r="H2" s="205"/>
      <c r="I2" s="205"/>
      <c r="J2" s="206"/>
      <c r="O2" s="1"/>
    </row>
    <row r="3" spans="1:15" ht="27" hidden="1" customHeight="1" x14ac:dyDescent="0.2">
      <c r="A3" s="2"/>
      <c r="B3" s="79"/>
      <c r="C3" s="77"/>
      <c r="D3" s="80"/>
      <c r="E3" s="207"/>
      <c r="F3" s="208"/>
      <c r="G3" s="208"/>
      <c r="H3" s="208"/>
      <c r="I3" s="208"/>
      <c r="J3" s="209"/>
    </row>
    <row r="4" spans="1:15" ht="23.25" customHeight="1" x14ac:dyDescent="0.2">
      <c r="A4" s="2"/>
      <c r="B4" s="81"/>
      <c r="C4" s="82"/>
      <c r="D4" s="83"/>
      <c r="E4" s="217" t="s">
        <v>224</v>
      </c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3"/>
      <c r="E6" s="224"/>
      <c r="F6" s="224"/>
      <c r="G6" s="22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11"/>
      <c r="E11" s="211"/>
      <c r="F11" s="211"/>
      <c r="G11" s="211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10"/>
      <c r="F15" s="210"/>
      <c r="G15" s="212"/>
      <c r="H15" s="212"/>
      <c r="I15" s="212" t="s">
        <v>29</v>
      </c>
      <c r="J15" s="213"/>
    </row>
    <row r="16" spans="1:15" ht="23.25" customHeight="1" x14ac:dyDescent="0.2">
      <c r="A16" s="142" t="s">
        <v>24</v>
      </c>
      <c r="B16" s="38" t="s">
        <v>24</v>
      </c>
      <c r="C16" s="62"/>
      <c r="D16" s="63"/>
      <c r="E16" s="201"/>
      <c r="F16" s="202"/>
      <c r="G16" s="201"/>
      <c r="H16" s="202"/>
      <c r="I16" s="201">
        <f>SUMIF(F55:F62,A16,I55:I62)+SUMIF(F55:F62,"PSU",I55:I62)</f>
        <v>0</v>
      </c>
      <c r="J16" s="203"/>
    </row>
    <row r="17" spans="1:10" ht="23.25" customHeight="1" x14ac:dyDescent="0.2">
      <c r="A17" s="142" t="s">
        <v>25</v>
      </c>
      <c r="B17" s="38" t="s">
        <v>25</v>
      </c>
      <c r="C17" s="62"/>
      <c r="D17" s="63"/>
      <c r="E17" s="201"/>
      <c r="F17" s="202"/>
      <c r="G17" s="201"/>
      <c r="H17" s="202"/>
      <c r="I17" s="201">
        <f>SUMIF(F55:F62,A17,I55:I62)</f>
        <v>0</v>
      </c>
      <c r="J17" s="203"/>
    </row>
    <row r="18" spans="1:10" ht="23.25" customHeight="1" x14ac:dyDescent="0.2">
      <c r="A18" s="142" t="s">
        <v>26</v>
      </c>
      <c r="B18" s="38" t="s">
        <v>26</v>
      </c>
      <c r="C18" s="62"/>
      <c r="D18" s="63"/>
      <c r="E18" s="201"/>
      <c r="F18" s="202"/>
      <c r="G18" s="201"/>
      <c r="H18" s="202"/>
      <c r="I18" s="201">
        <f>SUMIF(F55:F62,A18,I55:I62)</f>
        <v>0</v>
      </c>
      <c r="J18" s="203"/>
    </row>
    <row r="19" spans="1:10" ht="23.25" customHeight="1" x14ac:dyDescent="0.2">
      <c r="A19" s="142" t="s">
        <v>80</v>
      </c>
      <c r="B19" s="38" t="s">
        <v>27</v>
      </c>
      <c r="C19" s="62"/>
      <c r="D19" s="63"/>
      <c r="E19" s="201"/>
      <c r="F19" s="202"/>
      <c r="G19" s="201"/>
      <c r="H19" s="202"/>
      <c r="I19" s="201">
        <f>SUMIF(F55:F62,A19,I55:I62)</f>
        <v>0</v>
      </c>
      <c r="J19" s="203"/>
    </row>
    <row r="20" spans="1:10" ht="23.25" customHeight="1" x14ac:dyDescent="0.2">
      <c r="A20" s="142" t="s">
        <v>81</v>
      </c>
      <c r="B20" s="38" t="s">
        <v>28</v>
      </c>
      <c r="C20" s="62"/>
      <c r="D20" s="63"/>
      <c r="E20" s="201"/>
      <c r="F20" s="202"/>
      <c r="G20" s="201"/>
      <c r="H20" s="202"/>
      <c r="I20" s="201">
        <f>SUMIF(F55:F62,A20,I55:I62)</f>
        <v>0</v>
      </c>
      <c r="J20" s="203"/>
    </row>
    <row r="21" spans="1:10" ht="23.25" customHeight="1" x14ac:dyDescent="0.2">
      <c r="A21" s="2"/>
      <c r="B21" s="48" t="s">
        <v>29</v>
      </c>
      <c r="C21" s="64"/>
      <c r="D21" s="65"/>
      <c r="E21" s="214"/>
      <c r="F21" s="215"/>
      <c r="G21" s="214"/>
      <c r="H21" s="215"/>
      <c r="I21" s="214">
        <f>SUM(I16:J20)</f>
        <v>0</v>
      </c>
      <c r="J21" s="23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28">
        <f>I23*E23/100</f>
        <v>0</v>
      </c>
      <c r="H24" s="229"/>
      <c r="I24" s="22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98">
        <f>I25*E25/100</f>
        <v>0</v>
      </c>
      <c r="H26" s="199"/>
      <c r="I26" s="199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00">
        <f>CenaCelkemBezDPH-(ZakladDPHSni+ZakladDPHZakl)</f>
        <v>0</v>
      </c>
      <c r="H27" s="200"/>
      <c r="I27" s="200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34">
        <f>A27</f>
        <v>0</v>
      </c>
      <c r="H28" s="234"/>
      <c r="I28" s="234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33">
        <f>ZakladDPHSni+DPHSni+ZakladDPHZakl+DPHZakl+Zaokrouhleni</f>
        <v>0</v>
      </c>
      <c r="H29" s="233"/>
      <c r="I29" s="233"/>
      <c r="J29" s="12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45</v>
      </c>
      <c r="C39" s="239"/>
      <c r="D39" s="239"/>
      <c r="E39" s="239"/>
      <c r="F39" s="99">
        <f>'01 01 Pol'!AE64+'01 02 Pol'!AE34</f>
        <v>0</v>
      </c>
      <c r="G39" s="100">
        <f>'01 01 Pol'!AF64+'01 02 Pol'!AF34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7">
        <v>2</v>
      </c>
      <c r="B40" s="104"/>
      <c r="C40" s="240" t="s">
        <v>46</v>
      </c>
      <c r="D40" s="240"/>
      <c r="E40" s="240"/>
      <c r="F40" s="105"/>
      <c r="G40" s="106"/>
      <c r="H40" s="106"/>
      <c r="I40" s="107"/>
      <c r="J40" s="108"/>
    </row>
    <row r="41" spans="1:10" ht="25.5" customHeight="1" x14ac:dyDescent="0.2">
      <c r="A41" s="87">
        <v>2</v>
      </c>
      <c r="B41" s="104" t="s">
        <v>47</v>
      </c>
      <c r="C41" s="240" t="s">
        <v>48</v>
      </c>
      <c r="D41" s="240"/>
      <c r="E41" s="240"/>
      <c r="F41" s="105">
        <f>'01 01 Pol'!AE64+'01 02 Pol'!AE34</f>
        <v>0</v>
      </c>
      <c r="G41" s="106">
        <f>'01 01 Pol'!AF64+'01 02 Pol'!AF34</f>
        <v>0</v>
      </c>
      <c r="H41" s="106"/>
      <c r="I41" s="107">
        <f>F41+G41+H41</f>
        <v>0</v>
      </c>
      <c r="J41" s="108" t="str">
        <f>IF(CenaCelkemVypocet=0,"",I41/CenaCelkemVypocet*100)</f>
        <v/>
      </c>
    </row>
    <row r="42" spans="1:10" ht="25.5" customHeight="1" x14ac:dyDescent="0.2">
      <c r="A42" s="87">
        <v>3</v>
      </c>
      <c r="B42" s="109" t="s">
        <v>47</v>
      </c>
      <c r="C42" s="239" t="s">
        <v>49</v>
      </c>
      <c r="D42" s="239"/>
      <c r="E42" s="239"/>
      <c r="F42" s="110">
        <f>'01 01 Pol'!AE64</f>
        <v>0</v>
      </c>
      <c r="G42" s="101">
        <f>'01 01 Pol'!AF64</f>
        <v>0</v>
      </c>
      <c r="H42" s="101"/>
      <c r="I42" s="102">
        <f>F42+G42+H42</f>
        <v>0</v>
      </c>
      <c r="J42" s="103" t="str">
        <f>IF(CenaCelkemVypocet=0,"",I42/CenaCelkemVypocet*100)</f>
        <v/>
      </c>
    </row>
    <row r="43" spans="1:10" ht="25.5" customHeight="1" x14ac:dyDescent="0.2">
      <c r="A43" s="87">
        <v>3</v>
      </c>
      <c r="B43" s="109" t="s">
        <v>50</v>
      </c>
      <c r="C43" s="239" t="s">
        <v>51</v>
      </c>
      <c r="D43" s="239"/>
      <c r="E43" s="239"/>
      <c r="F43" s="110">
        <f>'01 02 Pol'!AE34</f>
        <v>0</v>
      </c>
      <c r="G43" s="101">
        <f>'01 02 Pol'!AF34</f>
        <v>0</v>
      </c>
      <c r="H43" s="101"/>
      <c r="I43" s="102">
        <f>F43+G43+H43</f>
        <v>0</v>
      </c>
      <c r="J43" s="103" t="str">
        <f>IF(CenaCelkemVypocet=0,"",I43/CenaCelkemVypocet*100)</f>
        <v/>
      </c>
    </row>
    <row r="44" spans="1:10" ht="25.5" customHeight="1" x14ac:dyDescent="0.2">
      <c r="A44" s="87"/>
      <c r="B44" s="243" t="s">
        <v>52</v>
      </c>
      <c r="C44" s="244"/>
      <c r="D44" s="244"/>
      <c r="E44" s="244"/>
      <c r="F44" s="111">
        <f>SUMIF(A39:A43,"=1",F39:F43)</f>
        <v>0</v>
      </c>
      <c r="G44" s="112">
        <f>SUMIF(A39:A43,"=1",G39:G43)</f>
        <v>0</v>
      </c>
      <c r="H44" s="112">
        <f>SUMIF(A39:A43,"=1",H39:H43)</f>
        <v>0</v>
      </c>
      <c r="I44" s="113">
        <f>SUMIF(A39:A43,"=1",I39:I43)</f>
        <v>0</v>
      </c>
      <c r="J44" s="114">
        <f>SUMIF(A39:A43,"=1",J39:J43)</f>
        <v>0</v>
      </c>
    </row>
    <row r="46" spans="1:10" x14ac:dyDescent="0.2">
      <c r="A46" t="s">
        <v>54</v>
      </c>
      <c r="B46" t="s">
        <v>55</v>
      </c>
    </row>
    <row r="47" spans="1:10" x14ac:dyDescent="0.2">
      <c r="A47" t="s">
        <v>56</v>
      </c>
      <c r="B47" t="s">
        <v>57</v>
      </c>
    </row>
    <row r="48" spans="1:10" x14ac:dyDescent="0.2">
      <c r="A48" t="s">
        <v>58</v>
      </c>
      <c r="B48" t="s">
        <v>59</v>
      </c>
    </row>
    <row r="49" spans="1:10" x14ac:dyDescent="0.2">
      <c r="A49" t="s">
        <v>58</v>
      </c>
      <c r="B49" t="s">
        <v>60</v>
      </c>
    </row>
    <row r="52" spans="1:10" ht="15.75" x14ac:dyDescent="0.25">
      <c r="B52" s="123" t="s">
        <v>61</v>
      </c>
    </row>
    <row r="54" spans="1:10" ht="25.5" customHeight="1" x14ac:dyDescent="0.2">
      <c r="A54" s="125"/>
      <c r="B54" s="128" t="s">
        <v>17</v>
      </c>
      <c r="C54" s="128" t="s">
        <v>5</v>
      </c>
      <c r="D54" s="129"/>
      <c r="E54" s="129"/>
      <c r="F54" s="130" t="s">
        <v>62</v>
      </c>
      <c r="G54" s="130"/>
      <c r="H54" s="130"/>
      <c r="I54" s="130" t="s">
        <v>29</v>
      </c>
      <c r="J54" s="130" t="s">
        <v>0</v>
      </c>
    </row>
    <row r="55" spans="1:10" ht="36.75" customHeight="1" x14ac:dyDescent="0.2">
      <c r="A55" s="126"/>
      <c r="B55" s="131" t="s">
        <v>63</v>
      </c>
      <c r="C55" s="241" t="s">
        <v>64</v>
      </c>
      <c r="D55" s="242"/>
      <c r="E55" s="242"/>
      <c r="F55" s="138" t="s">
        <v>24</v>
      </c>
      <c r="G55" s="139"/>
      <c r="H55" s="139"/>
      <c r="I55" s="139">
        <f>'01 01 Pol'!G8</f>
        <v>0</v>
      </c>
      <c r="J55" s="135" t="str">
        <f>IF(I63=0,"",I55/I63*100)</f>
        <v/>
      </c>
    </row>
    <row r="56" spans="1:10" ht="36.75" customHeight="1" x14ac:dyDescent="0.2">
      <c r="A56" s="126"/>
      <c r="B56" s="131" t="s">
        <v>65</v>
      </c>
      <c r="C56" s="241" t="s">
        <v>66</v>
      </c>
      <c r="D56" s="242"/>
      <c r="E56" s="242"/>
      <c r="F56" s="138" t="s">
        <v>24</v>
      </c>
      <c r="G56" s="139"/>
      <c r="H56" s="139"/>
      <c r="I56" s="139">
        <f>'01 01 Pol'!G10</f>
        <v>0</v>
      </c>
      <c r="J56" s="135" t="str">
        <f>IF(I63=0,"",I56/I63*100)</f>
        <v/>
      </c>
    </row>
    <row r="57" spans="1:10" ht="36.75" customHeight="1" x14ac:dyDescent="0.2">
      <c r="A57" s="126"/>
      <c r="B57" s="131" t="s">
        <v>67</v>
      </c>
      <c r="C57" s="241" t="s">
        <v>68</v>
      </c>
      <c r="D57" s="242"/>
      <c r="E57" s="242"/>
      <c r="F57" s="138" t="s">
        <v>24</v>
      </c>
      <c r="G57" s="139"/>
      <c r="H57" s="139"/>
      <c r="I57" s="139">
        <f>'01 01 Pol'!G18+'01 02 Pol'!G8</f>
        <v>0</v>
      </c>
      <c r="J57" s="135" t="str">
        <f>IF(I63=0,"",I57/I63*100)</f>
        <v/>
      </c>
    </row>
    <row r="58" spans="1:10" ht="36.75" customHeight="1" x14ac:dyDescent="0.2">
      <c r="A58" s="126"/>
      <c r="B58" s="131" t="s">
        <v>69</v>
      </c>
      <c r="C58" s="241" t="s">
        <v>70</v>
      </c>
      <c r="D58" s="242"/>
      <c r="E58" s="242"/>
      <c r="F58" s="138" t="s">
        <v>24</v>
      </c>
      <c r="G58" s="139"/>
      <c r="H58" s="139"/>
      <c r="I58" s="139">
        <f>'01 01 Pol'!G26+'01 02 Pol'!G17</f>
        <v>0</v>
      </c>
      <c r="J58" s="135" t="str">
        <f>IF(I63=0,"",I58/I63*100)</f>
        <v/>
      </c>
    </row>
    <row r="59" spans="1:10" ht="36.75" customHeight="1" x14ac:dyDescent="0.2">
      <c r="A59" s="126"/>
      <c r="B59" s="131" t="s">
        <v>71</v>
      </c>
      <c r="C59" s="241" t="s">
        <v>72</v>
      </c>
      <c r="D59" s="242"/>
      <c r="E59" s="242"/>
      <c r="F59" s="138" t="s">
        <v>25</v>
      </c>
      <c r="G59" s="139"/>
      <c r="H59" s="139"/>
      <c r="I59" s="139">
        <f>'01 01 Pol'!G29</f>
        <v>0</v>
      </c>
      <c r="J59" s="135" t="str">
        <f>IF(I63=0,"",I59/I63*100)</f>
        <v/>
      </c>
    </row>
    <row r="60" spans="1:10" ht="36.75" customHeight="1" x14ac:dyDescent="0.2">
      <c r="A60" s="126"/>
      <c r="B60" s="131" t="s">
        <v>73</v>
      </c>
      <c r="C60" s="241" t="s">
        <v>74</v>
      </c>
      <c r="D60" s="242"/>
      <c r="E60" s="242"/>
      <c r="F60" s="138" t="s">
        <v>25</v>
      </c>
      <c r="G60" s="139"/>
      <c r="H60" s="139"/>
      <c r="I60" s="139">
        <f>'01 01 Pol'!G42</f>
        <v>0</v>
      </c>
      <c r="J60" s="135" t="str">
        <f>IF(I63=0,"",I60/I63*100)</f>
        <v/>
      </c>
    </row>
    <row r="61" spans="1:10" ht="36.75" customHeight="1" x14ac:dyDescent="0.2">
      <c r="A61" s="126"/>
      <c r="B61" s="131" t="s">
        <v>75</v>
      </c>
      <c r="C61" s="241" t="s">
        <v>76</v>
      </c>
      <c r="D61" s="242"/>
      <c r="E61" s="242"/>
      <c r="F61" s="138" t="s">
        <v>25</v>
      </c>
      <c r="G61" s="139"/>
      <c r="H61" s="139"/>
      <c r="I61" s="139">
        <f>'01 02 Pol'!G20</f>
        <v>0</v>
      </c>
      <c r="J61" s="135" t="str">
        <f>IF(I63=0,"",I61/I63*100)</f>
        <v/>
      </c>
    </row>
    <row r="62" spans="1:10" ht="36.75" customHeight="1" x14ac:dyDescent="0.2">
      <c r="A62" s="126"/>
      <c r="B62" s="131" t="s">
        <v>77</v>
      </c>
      <c r="C62" s="241" t="s">
        <v>78</v>
      </c>
      <c r="D62" s="242"/>
      <c r="E62" s="242"/>
      <c r="F62" s="138" t="s">
        <v>79</v>
      </c>
      <c r="G62" s="139"/>
      <c r="H62" s="139"/>
      <c r="I62" s="139">
        <f>'01 01 Pol'!G54+'01 02 Pol'!G24</f>
        <v>0</v>
      </c>
      <c r="J62" s="135" t="str">
        <f>IF(I63=0,"",I62/I63*100)</f>
        <v/>
      </c>
    </row>
    <row r="63" spans="1:10" ht="25.5" customHeight="1" x14ac:dyDescent="0.2">
      <c r="A63" s="127"/>
      <c r="B63" s="132" t="s">
        <v>1</v>
      </c>
      <c r="C63" s="133"/>
      <c r="D63" s="134"/>
      <c r="E63" s="134"/>
      <c r="F63" s="140"/>
      <c r="G63" s="141"/>
      <c r="H63" s="141"/>
      <c r="I63" s="141">
        <f>SUM(I55:I62)</f>
        <v>0</v>
      </c>
      <c r="J63" s="136">
        <f>SUM(J55:J62)</f>
        <v>0</v>
      </c>
    </row>
    <row r="64" spans="1:10" x14ac:dyDescent="0.2">
      <c r="F64" s="86"/>
      <c r="G64" s="86"/>
      <c r="H64" s="86"/>
      <c r="I64" s="86"/>
      <c r="J64" s="137"/>
    </row>
    <row r="65" spans="6:10" x14ac:dyDescent="0.2">
      <c r="F65" s="86"/>
      <c r="G65" s="86"/>
      <c r="H65" s="86"/>
      <c r="I65" s="86"/>
      <c r="J65" s="137"/>
    </row>
    <row r="66" spans="6:10" x14ac:dyDescent="0.2">
      <c r="F66" s="86"/>
      <c r="G66" s="86"/>
      <c r="H66" s="86"/>
      <c r="I66" s="86"/>
      <c r="J66" s="137"/>
    </row>
  </sheetData>
  <sheetProtection algorithmName="SHA-512" hashValue="h/1E+T1W8zIvGOwFMORXPC/NKJkmsK/ehDVwZ7ab+yjVybjZ6acT8dteuvB4QGWKhAqZ/godoYmwBIlA6tio8g==" saltValue="zI6BZ0h9FisHRdFn9A/8u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9:E59"/>
    <mergeCell ref="C60:E60"/>
    <mergeCell ref="C61:E61"/>
    <mergeCell ref="C62:E62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6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7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8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9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vO2SSkzwep6K9Q+jxgjsp/qUt13q6UsvuvQbQZ5IKkbPPpf6D6iqQ5YqgMIwO48SnwiJhNq1ywHKzz8IvDCekA==" saltValue="47UNhcBKfpFG9+j2Ofn//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E9" sqref="E9"/>
    </sheetView>
  </sheetViews>
  <sheetFormatPr defaultRowHeight="12.75" outlineLevelRow="3" x14ac:dyDescent="0.2"/>
  <cols>
    <col min="1" max="1" width="3.42578125" customWidth="1"/>
    <col min="2" max="2" width="12.7109375" style="124" customWidth="1"/>
    <col min="3" max="3" width="63.28515625" style="124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82</v>
      </c>
      <c r="B1" s="251"/>
      <c r="C1" s="251"/>
      <c r="D1" s="251"/>
      <c r="E1" s="251"/>
      <c r="F1" s="251"/>
      <c r="G1" s="251"/>
      <c r="AG1" t="s">
        <v>83</v>
      </c>
    </row>
    <row r="2" spans="1:60" ht="25.15" customHeight="1" x14ac:dyDescent="0.2">
      <c r="A2" s="143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84</v>
      </c>
    </row>
    <row r="3" spans="1:60" ht="25.15" customHeight="1" x14ac:dyDescent="0.2">
      <c r="A3" s="143" t="s">
        <v>8</v>
      </c>
      <c r="B3" s="49" t="s">
        <v>47</v>
      </c>
      <c r="C3" s="252" t="s">
        <v>48</v>
      </c>
      <c r="D3" s="253"/>
      <c r="E3" s="253"/>
      <c r="F3" s="253"/>
      <c r="G3" s="254"/>
      <c r="AC3" s="124" t="s">
        <v>84</v>
      </c>
      <c r="AG3" t="s">
        <v>85</v>
      </c>
    </row>
    <row r="4" spans="1:60" ht="25.15" customHeight="1" x14ac:dyDescent="0.2">
      <c r="A4" s="144" t="s">
        <v>9</v>
      </c>
      <c r="B4" s="145" t="s">
        <v>47</v>
      </c>
      <c r="C4" s="255" t="s">
        <v>49</v>
      </c>
      <c r="D4" s="256"/>
      <c r="E4" s="256"/>
      <c r="F4" s="256"/>
      <c r="G4" s="257"/>
      <c r="AG4" t="s">
        <v>86</v>
      </c>
    </row>
    <row r="5" spans="1:60" x14ac:dyDescent="0.2">
      <c r="D5" s="10"/>
    </row>
    <row r="6" spans="1:60" ht="38.25" x14ac:dyDescent="0.2">
      <c r="A6" s="147" t="s">
        <v>87</v>
      </c>
      <c r="B6" s="149" t="s">
        <v>88</v>
      </c>
      <c r="C6" s="149" t="s">
        <v>89</v>
      </c>
      <c r="D6" s="148" t="s">
        <v>90</v>
      </c>
      <c r="E6" s="147" t="s">
        <v>91</v>
      </c>
      <c r="F6" s="146" t="s">
        <v>92</v>
      </c>
      <c r="G6" s="147" t="s">
        <v>29</v>
      </c>
      <c r="H6" s="150" t="s">
        <v>30</v>
      </c>
      <c r="I6" s="150" t="s">
        <v>93</v>
      </c>
      <c r="J6" s="150" t="s">
        <v>31</v>
      </c>
      <c r="K6" s="150" t="s">
        <v>94</v>
      </c>
      <c r="L6" s="150" t="s">
        <v>95</v>
      </c>
      <c r="M6" s="150" t="s">
        <v>96</v>
      </c>
      <c r="N6" s="150" t="s">
        <v>97</v>
      </c>
      <c r="O6" s="150" t="s">
        <v>98</v>
      </c>
      <c r="P6" s="150" t="s">
        <v>99</v>
      </c>
      <c r="Q6" s="150" t="s">
        <v>100</v>
      </c>
      <c r="R6" s="150" t="s">
        <v>101</v>
      </c>
      <c r="S6" s="150" t="s">
        <v>102</v>
      </c>
      <c r="T6" s="150" t="s">
        <v>103</v>
      </c>
      <c r="U6" s="150" t="s">
        <v>104</v>
      </c>
      <c r="V6" s="150" t="s">
        <v>105</v>
      </c>
      <c r="W6" s="150" t="s">
        <v>106</v>
      </c>
      <c r="X6" s="150" t="s">
        <v>107</v>
      </c>
      <c r="Y6" s="150" t="s">
        <v>108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5" t="s">
        <v>109</v>
      </c>
      <c r="B8" s="166" t="s">
        <v>63</v>
      </c>
      <c r="C8" s="186" t="s">
        <v>64</v>
      </c>
      <c r="D8" s="167"/>
      <c r="E8" s="168"/>
      <c r="F8" s="169"/>
      <c r="G8" s="169">
        <f>SUMIF(AG9:AG9,"&lt;&gt;NOR",G9:G9)</f>
        <v>0</v>
      </c>
      <c r="H8" s="169"/>
      <c r="I8" s="169">
        <f>SUM(I9:I9)</f>
        <v>0</v>
      </c>
      <c r="J8" s="169"/>
      <c r="K8" s="169">
        <f>SUM(K9:K9)</f>
        <v>0</v>
      </c>
      <c r="L8" s="169"/>
      <c r="M8" s="169">
        <f>SUM(M9:M9)</f>
        <v>0</v>
      </c>
      <c r="N8" s="168"/>
      <c r="O8" s="168">
        <f>SUM(O9:O9)</f>
        <v>0.03</v>
      </c>
      <c r="P8" s="168"/>
      <c r="Q8" s="168">
        <f>SUM(Q9:Q9)</f>
        <v>0</v>
      </c>
      <c r="R8" s="169"/>
      <c r="S8" s="169"/>
      <c r="T8" s="170"/>
      <c r="U8" s="164"/>
      <c r="V8" s="164">
        <f>SUM(V9:V9)</f>
        <v>0.97</v>
      </c>
      <c r="W8" s="164"/>
      <c r="X8" s="164"/>
      <c r="Y8" s="164"/>
      <c r="AG8" t="s">
        <v>110</v>
      </c>
    </row>
    <row r="9" spans="1:60" ht="22.5" outlineLevel="1" x14ac:dyDescent="0.2">
      <c r="A9" s="179">
        <v>1</v>
      </c>
      <c r="B9" s="180" t="s">
        <v>111</v>
      </c>
      <c r="C9" s="187" t="s">
        <v>112</v>
      </c>
      <c r="D9" s="181" t="s">
        <v>113</v>
      </c>
      <c r="E9" s="182">
        <v>2.5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1.082E-2</v>
      </c>
      <c r="O9" s="182">
        <f>ROUND(E9*N9,2)</f>
        <v>0.03</v>
      </c>
      <c r="P9" s="182">
        <v>0</v>
      </c>
      <c r="Q9" s="182">
        <f>ROUND(E9*P9,2)</f>
        <v>0</v>
      </c>
      <c r="R9" s="184" t="s">
        <v>114</v>
      </c>
      <c r="S9" s="184" t="s">
        <v>115</v>
      </c>
      <c r="T9" s="185" t="s">
        <v>115</v>
      </c>
      <c r="U9" s="161">
        <v>0.38700000000000001</v>
      </c>
      <c r="V9" s="161">
        <f>ROUND(E9*U9,2)</f>
        <v>0.97</v>
      </c>
      <c r="W9" s="161"/>
      <c r="X9" s="161" t="s">
        <v>116</v>
      </c>
      <c r="Y9" s="161" t="s">
        <v>117</v>
      </c>
      <c r="Z9" s="151"/>
      <c r="AA9" s="151"/>
      <c r="AB9" s="151"/>
      <c r="AC9" s="151"/>
      <c r="AD9" s="151"/>
      <c r="AE9" s="151"/>
      <c r="AF9" s="151"/>
      <c r="AG9" s="151" t="s">
        <v>118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x14ac:dyDescent="0.2">
      <c r="A10" s="165" t="s">
        <v>109</v>
      </c>
      <c r="B10" s="166" t="s">
        <v>65</v>
      </c>
      <c r="C10" s="186" t="s">
        <v>66</v>
      </c>
      <c r="D10" s="167"/>
      <c r="E10" s="168"/>
      <c r="F10" s="169"/>
      <c r="G10" s="169">
        <f>SUMIF(AG11:AG17,"&lt;&gt;NOR",G11:G17)</f>
        <v>0</v>
      </c>
      <c r="H10" s="169"/>
      <c r="I10" s="169">
        <f>SUM(I11:I17)</f>
        <v>0</v>
      </c>
      <c r="J10" s="169"/>
      <c r="K10" s="169">
        <f>SUM(K11:K17)</f>
        <v>0</v>
      </c>
      <c r="L10" s="169"/>
      <c r="M10" s="169">
        <f>SUM(M11:M17)</f>
        <v>0</v>
      </c>
      <c r="N10" s="168"/>
      <c r="O10" s="168">
        <f>SUM(O11:O17)</f>
        <v>0.18</v>
      </c>
      <c r="P10" s="168"/>
      <c r="Q10" s="168">
        <f>SUM(Q11:Q17)</f>
        <v>0</v>
      </c>
      <c r="R10" s="169"/>
      <c r="S10" s="169"/>
      <c r="T10" s="170"/>
      <c r="U10" s="164"/>
      <c r="V10" s="164">
        <f>SUM(V11:V17)</f>
        <v>6.8000000000000007</v>
      </c>
      <c r="W10" s="164"/>
      <c r="X10" s="164"/>
      <c r="Y10" s="164"/>
      <c r="AG10" t="s">
        <v>110</v>
      </c>
    </row>
    <row r="11" spans="1:60" outlineLevel="1" x14ac:dyDescent="0.2">
      <c r="A11" s="172">
        <v>2</v>
      </c>
      <c r="B11" s="173" t="s">
        <v>119</v>
      </c>
      <c r="C11" s="188" t="s">
        <v>120</v>
      </c>
      <c r="D11" s="174" t="s">
        <v>121</v>
      </c>
      <c r="E11" s="175">
        <v>26</v>
      </c>
      <c r="F11" s="176"/>
      <c r="G11" s="177">
        <f>ROUND(E11*F11,2)</f>
        <v>0</v>
      </c>
      <c r="H11" s="176"/>
      <c r="I11" s="177">
        <f>ROUND(E11*H11,2)</f>
        <v>0</v>
      </c>
      <c r="J11" s="176"/>
      <c r="K11" s="177">
        <f>ROUND(E11*J11,2)</f>
        <v>0</v>
      </c>
      <c r="L11" s="177">
        <v>21</v>
      </c>
      <c r="M11" s="177">
        <f>G11*(1+L11/100)</f>
        <v>0</v>
      </c>
      <c r="N11" s="175">
        <v>1E-4</v>
      </c>
      <c r="O11" s="175">
        <f>ROUND(E11*N11,2)</f>
        <v>0</v>
      </c>
      <c r="P11" s="175">
        <v>0</v>
      </c>
      <c r="Q11" s="175">
        <f>ROUND(E11*P11,2)</f>
        <v>0</v>
      </c>
      <c r="R11" s="177" t="s">
        <v>122</v>
      </c>
      <c r="S11" s="177" t="s">
        <v>115</v>
      </c>
      <c r="T11" s="178" t="s">
        <v>115</v>
      </c>
      <c r="U11" s="161">
        <v>0.06</v>
      </c>
      <c r="V11" s="161">
        <f>ROUND(E11*U11,2)</f>
        <v>1.56</v>
      </c>
      <c r="W11" s="161"/>
      <c r="X11" s="161" t="s">
        <v>116</v>
      </c>
      <c r="Y11" s="161" t="s">
        <v>117</v>
      </c>
      <c r="Z11" s="151"/>
      <c r="AA11" s="151"/>
      <c r="AB11" s="151"/>
      <c r="AC11" s="151"/>
      <c r="AD11" s="151"/>
      <c r="AE11" s="151"/>
      <c r="AF11" s="151"/>
      <c r="AG11" s="151" t="s">
        <v>118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">
      <c r="A12" s="158"/>
      <c r="B12" s="159"/>
      <c r="C12" s="189" t="s">
        <v>123</v>
      </c>
      <c r="D12" s="162"/>
      <c r="E12" s="163"/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124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89" t="s">
        <v>125</v>
      </c>
      <c r="D13" s="162"/>
      <c r="E13" s="163">
        <v>26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124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72">
        <v>3</v>
      </c>
      <c r="B14" s="173" t="s">
        <v>126</v>
      </c>
      <c r="C14" s="188" t="s">
        <v>127</v>
      </c>
      <c r="D14" s="174" t="s">
        <v>121</v>
      </c>
      <c r="E14" s="175">
        <v>26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21</v>
      </c>
      <c r="M14" s="177">
        <f>G14*(1+L14/100)</f>
        <v>0</v>
      </c>
      <c r="N14" s="175">
        <v>0</v>
      </c>
      <c r="O14" s="175">
        <f>ROUND(E14*N14,2)</f>
        <v>0</v>
      </c>
      <c r="P14" s="175">
        <v>0</v>
      </c>
      <c r="Q14" s="175">
        <f>ROUND(E14*P14,2)</f>
        <v>0</v>
      </c>
      <c r="R14" s="177" t="s">
        <v>122</v>
      </c>
      <c r="S14" s="177" t="s">
        <v>115</v>
      </c>
      <c r="T14" s="178" t="s">
        <v>115</v>
      </c>
      <c r="U14" s="161">
        <v>0.04</v>
      </c>
      <c r="V14" s="161">
        <f>ROUND(E14*U14,2)</f>
        <v>1.04</v>
      </c>
      <c r="W14" s="161"/>
      <c r="X14" s="161" t="s">
        <v>116</v>
      </c>
      <c r="Y14" s="161" t="s">
        <v>117</v>
      </c>
      <c r="Z14" s="151"/>
      <c r="AA14" s="151"/>
      <c r="AB14" s="151"/>
      <c r="AC14" s="151"/>
      <c r="AD14" s="151"/>
      <c r="AE14" s="151"/>
      <c r="AF14" s="151"/>
      <c r="AG14" s="151" t="s">
        <v>118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">
      <c r="A15" s="158"/>
      <c r="B15" s="159"/>
      <c r="C15" s="249" t="s">
        <v>128</v>
      </c>
      <c r="D15" s="250"/>
      <c r="E15" s="250"/>
      <c r="F15" s="250"/>
      <c r="G15" s="250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129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2" x14ac:dyDescent="0.2">
      <c r="A16" s="158"/>
      <c r="B16" s="159"/>
      <c r="C16" s="189" t="s">
        <v>130</v>
      </c>
      <c r="D16" s="162"/>
      <c r="E16" s="163">
        <v>26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124</v>
      </c>
      <c r="AH16" s="151">
        <v>5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79">
        <v>4</v>
      </c>
      <c r="B17" s="180" t="s">
        <v>131</v>
      </c>
      <c r="C17" s="187" t="s">
        <v>132</v>
      </c>
      <c r="D17" s="181" t="s">
        <v>121</v>
      </c>
      <c r="E17" s="182">
        <v>60</v>
      </c>
      <c r="F17" s="183"/>
      <c r="G17" s="184">
        <f>ROUND(E17*F17,2)</f>
        <v>0</v>
      </c>
      <c r="H17" s="183"/>
      <c r="I17" s="184">
        <f>ROUND(E17*H17,2)</f>
        <v>0</v>
      </c>
      <c r="J17" s="183"/>
      <c r="K17" s="184">
        <f>ROUND(E17*J17,2)</f>
        <v>0</v>
      </c>
      <c r="L17" s="184">
        <v>21</v>
      </c>
      <c r="M17" s="184">
        <f>G17*(1+L17/100)</f>
        <v>0</v>
      </c>
      <c r="N17" s="182">
        <v>3.0000000000000001E-3</v>
      </c>
      <c r="O17" s="182">
        <f>ROUND(E17*N17,2)</f>
        <v>0.18</v>
      </c>
      <c r="P17" s="182">
        <v>0</v>
      </c>
      <c r="Q17" s="182">
        <f>ROUND(E17*P17,2)</f>
        <v>0</v>
      </c>
      <c r="R17" s="184" t="s">
        <v>114</v>
      </c>
      <c r="S17" s="184" t="s">
        <v>115</v>
      </c>
      <c r="T17" s="185" t="s">
        <v>115</v>
      </c>
      <c r="U17" s="161">
        <v>7.0000000000000007E-2</v>
      </c>
      <c r="V17" s="161">
        <f>ROUND(E17*U17,2)</f>
        <v>4.2</v>
      </c>
      <c r="W17" s="161"/>
      <c r="X17" s="161" t="s">
        <v>116</v>
      </c>
      <c r="Y17" s="161" t="s">
        <v>117</v>
      </c>
      <c r="Z17" s="151"/>
      <c r="AA17" s="151"/>
      <c r="AB17" s="151"/>
      <c r="AC17" s="151"/>
      <c r="AD17" s="151"/>
      <c r="AE17" s="151"/>
      <c r="AF17" s="151"/>
      <c r="AG17" s="151" t="s">
        <v>118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x14ac:dyDescent="0.2">
      <c r="A18" s="165" t="s">
        <v>109</v>
      </c>
      <c r="B18" s="166" t="s">
        <v>67</v>
      </c>
      <c r="C18" s="186" t="s">
        <v>68</v>
      </c>
      <c r="D18" s="167"/>
      <c r="E18" s="168"/>
      <c r="F18" s="169"/>
      <c r="G18" s="169">
        <f>SUMIF(AG19:AG25,"&lt;&gt;NOR",G19:G25)</f>
        <v>0</v>
      </c>
      <c r="H18" s="169"/>
      <c r="I18" s="169">
        <f>SUM(I19:I25)</f>
        <v>0</v>
      </c>
      <c r="J18" s="169"/>
      <c r="K18" s="169">
        <f>SUM(K19:K25)</f>
        <v>0</v>
      </c>
      <c r="L18" s="169"/>
      <c r="M18" s="169">
        <f>SUM(M19:M25)</f>
        <v>0</v>
      </c>
      <c r="N18" s="168"/>
      <c r="O18" s="168">
        <f>SUM(O19:O25)</f>
        <v>0</v>
      </c>
      <c r="P18" s="168"/>
      <c r="Q18" s="168">
        <f>SUM(Q19:Q25)</f>
        <v>3.09</v>
      </c>
      <c r="R18" s="169"/>
      <c r="S18" s="169"/>
      <c r="T18" s="170"/>
      <c r="U18" s="164"/>
      <c r="V18" s="164">
        <f>SUM(V19:V25)</f>
        <v>77.13</v>
      </c>
      <c r="W18" s="164"/>
      <c r="X18" s="164"/>
      <c r="Y18" s="164"/>
      <c r="AG18" t="s">
        <v>110</v>
      </c>
    </row>
    <row r="19" spans="1:60" ht="22.5" outlineLevel="1" x14ac:dyDescent="0.2">
      <c r="A19" s="172">
        <v>5</v>
      </c>
      <c r="B19" s="173" t="s">
        <v>133</v>
      </c>
      <c r="C19" s="188" t="s">
        <v>134</v>
      </c>
      <c r="D19" s="174" t="s">
        <v>135</v>
      </c>
      <c r="E19" s="175">
        <v>0.40500000000000003</v>
      </c>
      <c r="F19" s="176"/>
      <c r="G19" s="177">
        <f>ROUND(E19*F19,2)</f>
        <v>0</v>
      </c>
      <c r="H19" s="176"/>
      <c r="I19" s="177">
        <f>ROUND(E19*H19,2)</f>
        <v>0</v>
      </c>
      <c r="J19" s="176"/>
      <c r="K19" s="177">
        <f>ROUND(E19*J19,2)</f>
        <v>0</v>
      </c>
      <c r="L19" s="177">
        <v>21</v>
      </c>
      <c r="M19" s="177">
        <f>G19*(1+L19/100)</f>
        <v>0</v>
      </c>
      <c r="N19" s="175">
        <v>0</v>
      </c>
      <c r="O19" s="175">
        <f>ROUND(E19*N19,2)</f>
        <v>0</v>
      </c>
      <c r="P19" s="175">
        <v>2.2000000000000002</v>
      </c>
      <c r="Q19" s="175">
        <f>ROUND(E19*P19,2)</f>
        <v>0.89</v>
      </c>
      <c r="R19" s="177" t="s">
        <v>136</v>
      </c>
      <c r="S19" s="177" t="s">
        <v>115</v>
      </c>
      <c r="T19" s="178" t="s">
        <v>115</v>
      </c>
      <c r="U19" s="161">
        <v>10.88</v>
      </c>
      <c r="V19" s="161">
        <f>ROUND(E19*U19,2)</f>
        <v>4.41</v>
      </c>
      <c r="W19" s="161"/>
      <c r="X19" s="161" t="s">
        <v>116</v>
      </c>
      <c r="Y19" s="161" t="s">
        <v>117</v>
      </c>
      <c r="Z19" s="151"/>
      <c r="AA19" s="151"/>
      <c r="AB19" s="151"/>
      <c r="AC19" s="151"/>
      <c r="AD19" s="151"/>
      <c r="AE19" s="151"/>
      <c r="AF19" s="151"/>
      <c r="AG19" s="151" t="s">
        <v>118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189" t="s">
        <v>123</v>
      </c>
      <c r="D20" s="162"/>
      <c r="E20" s="163"/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124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3" x14ac:dyDescent="0.2">
      <c r="A21" s="158"/>
      <c r="B21" s="159"/>
      <c r="C21" s="189" t="s">
        <v>137</v>
      </c>
      <c r="D21" s="162"/>
      <c r="E21" s="163">
        <v>0.40500000000000003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124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2.5" outlineLevel="1" x14ac:dyDescent="0.2">
      <c r="A22" s="179">
        <v>6</v>
      </c>
      <c r="B22" s="180" t="s">
        <v>138</v>
      </c>
      <c r="C22" s="187" t="s">
        <v>139</v>
      </c>
      <c r="D22" s="181" t="s">
        <v>140</v>
      </c>
      <c r="E22" s="182">
        <v>159</v>
      </c>
      <c r="F22" s="183"/>
      <c r="G22" s="184">
        <f>ROUND(E22*F22,2)</f>
        <v>0</v>
      </c>
      <c r="H22" s="183"/>
      <c r="I22" s="184">
        <f>ROUND(E22*H22,2)</f>
        <v>0</v>
      </c>
      <c r="J22" s="183"/>
      <c r="K22" s="184">
        <f>ROUND(E22*J22,2)</f>
        <v>0</v>
      </c>
      <c r="L22" s="184">
        <v>21</v>
      </c>
      <c r="M22" s="184">
        <f>G22*(1+L22/100)</f>
        <v>0</v>
      </c>
      <c r="N22" s="182">
        <v>0</v>
      </c>
      <c r="O22" s="182">
        <f>ROUND(E22*N22,2)</f>
        <v>0</v>
      </c>
      <c r="P22" s="182">
        <v>1.26E-2</v>
      </c>
      <c r="Q22" s="182">
        <f>ROUND(E22*P22,2)</f>
        <v>2</v>
      </c>
      <c r="R22" s="184" t="s">
        <v>136</v>
      </c>
      <c r="S22" s="184" t="s">
        <v>115</v>
      </c>
      <c r="T22" s="185" t="s">
        <v>115</v>
      </c>
      <c r="U22" s="161">
        <v>0.33</v>
      </c>
      <c r="V22" s="161">
        <f>ROUND(E22*U22,2)</f>
        <v>52.47</v>
      </c>
      <c r="W22" s="161"/>
      <c r="X22" s="161" t="s">
        <v>116</v>
      </c>
      <c r="Y22" s="161" t="s">
        <v>117</v>
      </c>
      <c r="Z22" s="151"/>
      <c r="AA22" s="151"/>
      <c r="AB22" s="151"/>
      <c r="AC22" s="151"/>
      <c r="AD22" s="151"/>
      <c r="AE22" s="151"/>
      <c r="AF22" s="151"/>
      <c r="AG22" s="151" t="s">
        <v>118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79">
        <v>7</v>
      </c>
      <c r="B23" s="180" t="s">
        <v>141</v>
      </c>
      <c r="C23" s="187" t="s">
        <v>142</v>
      </c>
      <c r="D23" s="181" t="s">
        <v>140</v>
      </c>
      <c r="E23" s="182">
        <v>2.5</v>
      </c>
      <c r="F23" s="183"/>
      <c r="G23" s="184">
        <f>ROUND(E23*F23,2)</f>
        <v>0</v>
      </c>
      <c r="H23" s="183"/>
      <c r="I23" s="184">
        <f>ROUND(E23*H23,2)</f>
        <v>0</v>
      </c>
      <c r="J23" s="183"/>
      <c r="K23" s="184">
        <f>ROUND(E23*J23,2)</f>
        <v>0</v>
      </c>
      <c r="L23" s="184">
        <v>21</v>
      </c>
      <c r="M23" s="184">
        <f>G23*(1+L23/100)</f>
        <v>0</v>
      </c>
      <c r="N23" s="182">
        <v>0</v>
      </c>
      <c r="O23" s="182">
        <f>ROUND(E23*N23,2)</f>
        <v>0</v>
      </c>
      <c r="P23" s="182">
        <v>7.5600000000000001E-2</v>
      </c>
      <c r="Q23" s="182">
        <f>ROUND(E23*P23,2)</f>
        <v>0.19</v>
      </c>
      <c r="R23" s="184" t="s">
        <v>136</v>
      </c>
      <c r="S23" s="184" t="s">
        <v>115</v>
      </c>
      <c r="T23" s="185" t="s">
        <v>115</v>
      </c>
      <c r="U23" s="161">
        <v>0.1</v>
      </c>
      <c r="V23" s="161">
        <f>ROUND(E23*U23,2)</f>
        <v>0.25</v>
      </c>
      <c r="W23" s="161"/>
      <c r="X23" s="161" t="s">
        <v>116</v>
      </c>
      <c r="Y23" s="161" t="s">
        <v>117</v>
      </c>
      <c r="Z23" s="151"/>
      <c r="AA23" s="151"/>
      <c r="AB23" s="151"/>
      <c r="AC23" s="151"/>
      <c r="AD23" s="151"/>
      <c r="AE23" s="151"/>
      <c r="AF23" s="151"/>
      <c r="AG23" s="151" t="s">
        <v>118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9">
        <v>8</v>
      </c>
      <c r="B24" s="180" t="s">
        <v>143</v>
      </c>
      <c r="C24" s="187" t="s">
        <v>144</v>
      </c>
      <c r="D24" s="181" t="s">
        <v>121</v>
      </c>
      <c r="E24" s="182">
        <v>20</v>
      </c>
      <c r="F24" s="183"/>
      <c r="G24" s="184">
        <f>ROUND(E24*F24,2)</f>
        <v>0</v>
      </c>
      <c r="H24" s="183"/>
      <c r="I24" s="184">
        <f>ROUND(E24*H24,2)</f>
        <v>0</v>
      </c>
      <c r="J24" s="183"/>
      <c r="K24" s="184">
        <f>ROUND(E24*J24,2)</f>
        <v>0</v>
      </c>
      <c r="L24" s="184">
        <v>21</v>
      </c>
      <c r="M24" s="184">
        <f>G24*(1+L24/100)</f>
        <v>0</v>
      </c>
      <c r="N24" s="182">
        <v>0</v>
      </c>
      <c r="O24" s="182">
        <f>ROUND(E24*N24,2)</f>
        <v>0</v>
      </c>
      <c r="P24" s="182">
        <v>4.6000000000000001E-4</v>
      </c>
      <c r="Q24" s="182">
        <f>ROUND(E24*P24,2)</f>
        <v>0.01</v>
      </c>
      <c r="R24" s="184" t="s">
        <v>136</v>
      </c>
      <c r="S24" s="184" t="s">
        <v>115</v>
      </c>
      <c r="T24" s="185" t="s">
        <v>115</v>
      </c>
      <c r="U24" s="161">
        <v>1</v>
      </c>
      <c r="V24" s="161">
        <f>ROUND(E24*U24,2)</f>
        <v>20</v>
      </c>
      <c r="W24" s="161"/>
      <c r="X24" s="161" t="s">
        <v>116</v>
      </c>
      <c r="Y24" s="161" t="s">
        <v>117</v>
      </c>
      <c r="Z24" s="151"/>
      <c r="AA24" s="151"/>
      <c r="AB24" s="151"/>
      <c r="AC24" s="151"/>
      <c r="AD24" s="151"/>
      <c r="AE24" s="151"/>
      <c r="AF24" s="151"/>
      <c r="AG24" s="151" t="s">
        <v>118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79">
        <v>9</v>
      </c>
      <c r="B25" s="180" t="s">
        <v>145</v>
      </c>
      <c r="C25" s="187" t="s">
        <v>146</v>
      </c>
      <c r="D25" s="181" t="s">
        <v>121</v>
      </c>
      <c r="E25" s="182">
        <v>9</v>
      </c>
      <c r="F25" s="183"/>
      <c r="G25" s="184">
        <f>ROUND(E25*F25,2)</f>
        <v>0</v>
      </c>
      <c r="H25" s="183"/>
      <c r="I25" s="184">
        <f>ROUND(E25*H25,2)</f>
        <v>0</v>
      </c>
      <c r="J25" s="183"/>
      <c r="K25" s="184">
        <f>ROUND(E25*J25,2)</f>
        <v>0</v>
      </c>
      <c r="L25" s="184">
        <v>21</v>
      </c>
      <c r="M25" s="184">
        <f>G25*(1+L25/100)</f>
        <v>0</v>
      </c>
      <c r="N25" s="182">
        <v>0</v>
      </c>
      <c r="O25" s="182">
        <f>ROUND(E25*N25,2)</f>
        <v>0</v>
      </c>
      <c r="P25" s="182">
        <v>0</v>
      </c>
      <c r="Q25" s="182">
        <f>ROUND(E25*P25,2)</f>
        <v>0</v>
      </c>
      <c r="R25" s="184"/>
      <c r="S25" s="184" t="s">
        <v>147</v>
      </c>
      <c r="T25" s="185" t="s">
        <v>148</v>
      </c>
      <c r="U25" s="161">
        <v>0</v>
      </c>
      <c r="V25" s="161">
        <f>ROUND(E25*U25,2)</f>
        <v>0</v>
      </c>
      <c r="W25" s="161"/>
      <c r="X25" s="161" t="s">
        <v>116</v>
      </c>
      <c r="Y25" s="161" t="s">
        <v>117</v>
      </c>
      <c r="Z25" s="151"/>
      <c r="AA25" s="151"/>
      <c r="AB25" s="151"/>
      <c r="AC25" s="151"/>
      <c r="AD25" s="151"/>
      <c r="AE25" s="151"/>
      <c r="AF25" s="151"/>
      <c r="AG25" s="151" t="s">
        <v>118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x14ac:dyDescent="0.2">
      <c r="A26" s="165" t="s">
        <v>109</v>
      </c>
      <c r="B26" s="166" t="s">
        <v>69</v>
      </c>
      <c r="C26" s="186" t="s">
        <v>70</v>
      </c>
      <c r="D26" s="167"/>
      <c r="E26" s="168"/>
      <c r="F26" s="169"/>
      <c r="G26" s="169">
        <f>SUMIF(AG27:AG28,"&lt;&gt;NOR",G27:G28)</f>
        <v>0</v>
      </c>
      <c r="H26" s="169"/>
      <c r="I26" s="169">
        <f>SUM(I27:I28)</f>
        <v>0</v>
      </c>
      <c r="J26" s="169"/>
      <c r="K26" s="169">
        <f>SUM(K27:K28)</f>
        <v>0</v>
      </c>
      <c r="L26" s="169"/>
      <c r="M26" s="169">
        <f>SUM(M27:M28)</f>
        <v>0</v>
      </c>
      <c r="N26" s="168"/>
      <c r="O26" s="168">
        <f>SUM(O27:O28)</f>
        <v>0</v>
      </c>
      <c r="P26" s="168"/>
      <c r="Q26" s="168">
        <f>SUM(Q27:Q28)</f>
        <v>0</v>
      </c>
      <c r="R26" s="169"/>
      <c r="S26" s="169"/>
      <c r="T26" s="170"/>
      <c r="U26" s="164"/>
      <c r="V26" s="164">
        <f>SUM(V27:V28)</f>
        <v>0.44</v>
      </c>
      <c r="W26" s="164"/>
      <c r="X26" s="164"/>
      <c r="Y26" s="164"/>
      <c r="AG26" t="s">
        <v>110</v>
      </c>
    </row>
    <row r="27" spans="1:60" ht="22.5" outlineLevel="1" x14ac:dyDescent="0.2">
      <c r="A27" s="172">
        <v>10</v>
      </c>
      <c r="B27" s="173" t="s">
        <v>149</v>
      </c>
      <c r="C27" s="188" t="s">
        <v>150</v>
      </c>
      <c r="D27" s="174" t="s">
        <v>151</v>
      </c>
      <c r="E27" s="175">
        <v>0.20965</v>
      </c>
      <c r="F27" s="176"/>
      <c r="G27" s="177">
        <f>ROUND(E27*F27,2)</f>
        <v>0</v>
      </c>
      <c r="H27" s="176"/>
      <c r="I27" s="177">
        <f>ROUND(E27*H27,2)</f>
        <v>0</v>
      </c>
      <c r="J27" s="176"/>
      <c r="K27" s="177">
        <f>ROUND(E27*J27,2)</f>
        <v>0</v>
      </c>
      <c r="L27" s="177">
        <v>21</v>
      </c>
      <c r="M27" s="177">
        <f>G27*(1+L27/100)</f>
        <v>0</v>
      </c>
      <c r="N27" s="175">
        <v>0</v>
      </c>
      <c r="O27" s="175">
        <f>ROUND(E27*N27,2)</f>
        <v>0</v>
      </c>
      <c r="P27" s="175">
        <v>0</v>
      </c>
      <c r="Q27" s="175">
        <f>ROUND(E27*P27,2)</f>
        <v>0</v>
      </c>
      <c r="R27" s="177" t="s">
        <v>114</v>
      </c>
      <c r="S27" s="177" t="s">
        <v>115</v>
      </c>
      <c r="T27" s="178" t="s">
        <v>115</v>
      </c>
      <c r="U27" s="161">
        <v>2.1</v>
      </c>
      <c r="V27" s="161">
        <f>ROUND(E27*U27,2)</f>
        <v>0.44</v>
      </c>
      <c r="W27" s="161"/>
      <c r="X27" s="161" t="s">
        <v>152</v>
      </c>
      <c r="Y27" s="161" t="s">
        <v>117</v>
      </c>
      <c r="Z27" s="151"/>
      <c r="AA27" s="151"/>
      <c r="AB27" s="151"/>
      <c r="AC27" s="151"/>
      <c r="AD27" s="151"/>
      <c r="AE27" s="151"/>
      <c r="AF27" s="151"/>
      <c r="AG27" s="151" t="s">
        <v>153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2" x14ac:dyDescent="0.2">
      <c r="A28" s="158"/>
      <c r="B28" s="159"/>
      <c r="C28" s="249" t="s">
        <v>154</v>
      </c>
      <c r="D28" s="250"/>
      <c r="E28" s="250"/>
      <c r="F28" s="250"/>
      <c r="G28" s="250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129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x14ac:dyDescent="0.2">
      <c r="A29" s="165" t="s">
        <v>109</v>
      </c>
      <c r="B29" s="166" t="s">
        <v>71</v>
      </c>
      <c r="C29" s="186" t="s">
        <v>72</v>
      </c>
      <c r="D29" s="167"/>
      <c r="E29" s="168"/>
      <c r="F29" s="169"/>
      <c r="G29" s="169">
        <f>SUMIF(AG30:AG41,"&lt;&gt;NOR",G30:G41)</f>
        <v>0</v>
      </c>
      <c r="H29" s="169"/>
      <c r="I29" s="169">
        <f>SUM(I30:I41)</f>
        <v>0</v>
      </c>
      <c r="J29" s="169"/>
      <c r="K29" s="169">
        <f>SUM(K30:K41)</f>
        <v>0</v>
      </c>
      <c r="L29" s="169"/>
      <c r="M29" s="169">
        <f>SUM(M30:M41)</f>
        <v>0</v>
      </c>
      <c r="N29" s="168"/>
      <c r="O29" s="168">
        <f>SUM(O30:O41)</f>
        <v>6.0000000000000005E-2</v>
      </c>
      <c r="P29" s="168"/>
      <c r="Q29" s="168">
        <f>SUM(Q30:Q41)</f>
        <v>0</v>
      </c>
      <c r="R29" s="169"/>
      <c r="S29" s="169"/>
      <c r="T29" s="170"/>
      <c r="U29" s="164"/>
      <c r="V29" s="164">
        <f>SUM(V30:V41)</f>
        <v>14.860000000000001</v>
      </c>
      <c r="W29" s="164"/>
      <c r="X29" s="164"/>
      <c r="Y29" s="164"/>
      <c r="AG29" t="s">
        <v>110</v>
      </c>
    </row>
    <row r="30" spans="1:60" outlineLevel="1" x14ac:dyDescent="0.2">
      <c r="A30" s="172">
        <v>11</v>
      </c>
      <c r="B30" s="173" t="s">
        <v>155</v>
      </c>
      <c r="C30" s="188" t="s">
        <v>156</v>
      </c>
      <c r="D30" s="174" t="s">
        <v>157</v>
      </c>
      <c r="E30" s="175">
        <v>66.512730000000005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0</v>
      </c>
      <c r="O30" s="175">
        <f>ROUND(E30*N30,2)</f>
        <v>0</v>
      </c>
      <c r="P30" s="175">
        <v>0</v>
      </c>
      <c r="Q30" s="175">
        <f>ROUND(E30*P30,2)</f>
        <v>0</v>
      </c>
      <c r="R30" s="177" t="s">
        <v>158</v>
      </c>
      <c r="S30" s="177" t="s">
        <v>115</v>
      </c>
      <c r="T30" s="178" t="s">
        <v>115</v>
      </c>
      <c r="U30" s="161">
        <v>0</v>
      </c>
      <c r="V30" s="161">
        <f>ROUND(E30*U30,2)</f>
        <v>0</v>
      </c>
      <c r="W30" s="161"/>
      <c r="X30" s="161" t="s">
        <v>116</v>
      </c>
      <c r="Y30" s="161" t="s">
        <v>117</v>
      </c>
      <c r="Z30" s="151"/>
      <c r="AA30" s="151"/>
      <c r="AB30" s="151"/>
      <c r="AC30" s="151"/>
      <c r="AD30" s="151"/>
      <c r="AE30" s="151"/>
      <c r="AF30" s="151"/>
      <c r="AG30" s="151" t="s">
        <v>118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58"/>
      <c r="B31" s="159"/>
      <c r="C31" s="189" t="s">
        <v>159</v>
      </c>
      <c r="D31" s="162"/>
      <c r="E31" s="163">
        <v>66.512730000000005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124</v>
      </c>
      <c r="AH31" s="151">
        <v>5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72">
        <v>12</v>
      </c>
      <c r="B32" s="173" t="s">
        <v>160</v>
      </c>
      <c r="C32" s="188" t="s">
        <v>161</v>
      </c>
      <c r="D32" s="174" t="s">
        <v>157</v>
      </c>
      <c r="E32" s="175">
        <v>66.512730000000005</v>
      </c>
      <c r="F32" s="176"/>
      <c r="G32" s="177">
        <f>ROUND(E32*F32,2)</f>
        <v>0</v>
      </c>
      <c r="H32" s="176"/>
      <c r="I32" s="177">
        <f>ROUND(E32*H32,2)</f>
        <v>0</v>
      </c>
      <c r="J32" s="176"/>
      <c r="K32" s="177">
        <f>ROUND(E32*J32,2)</f>
        <v>0</v>
      </c>
      <c r="L32" s="177">
        <v>21</v>
      </c>
      <c r="M32" s="177">
        <f>G32*(1+L32/100)</f>
        <v>0</v>
      </c>
      <c r="N32" s="175">
        <v>6.0000000000000002E-5</v>
      </c>
      <c r="O32" s="175">
        <f>ROUND(E32*N32,2)</f>
        <v>0</v>
      </c>
      <c r="P32" s="175">
        <v>0</v>
      </c>
      <c r="Q32" s="175">
        <f>ROUND(E32*P32,2)</f>
        <v>0</v>
      </c>
      <c r="R32" s="177" t="s">
        <v>158</v>
      </c>
      <c r="S32" s="177" t="s">
        <v>115</v>
      </c>
      <c r="T32" s="178" t="s">
        <v>115</v>
      </c>
      <c r="U32" s="161">
        <v>0.22</v>
      </c>
      <c r="V32" s="161">
        <f>ROUND(E32*U32,2)</f>
        <v>14.63</v>
      </c>
      <c r="W32" s="161"/>
      <c r="X32" s="161" t="s">
        <v>116</v>
      </c>
      <c r="Y32" s="161" t="s">
        <v>117</v>
      </c>
      <c r="Z32" s="151"/>
      <c r="AA32" s="151"/>
      <c r="AB32" s="151"/>
      <c r="AC32" s="151"/>
      <c r="AD32" s="151"/>
      <c r="AE32" s="151"/>
      <c r="AF32" s="151"/>
      <c r="AG32" s="151" t="s">
        <v>118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2" x14ac:dyDescent="0.2">
      <c r="A33" s="158"/>
      <c r="B33" s="159"/>
      <c r="C33" s="189" t="s">
        <v>162</v>
      </c>
      <c r="D33" s="162"/>
      <c r="E33" s="163">
        <v>53.64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124</v>
      </c>
      <c r="AH33" s="151">
        <v>5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3" x14ac:dyDescent="0.2">
      <c r="A34" s="158"/>
      <c r="B34" s="159"/>
      <c r="C34" s="189" t="s">
        <v>163</v>
      </c>
      <c r="D34" s="162"/>
      <c r="E34" s="163">
        <v>12.872730000000001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1"/>
      <c r="AA34" s="151"/>
      <c r="AB34" s="151"/>
      <c r="AC34" s="151"/>
      <c r="AD34" s="151"/>
      <c r="AE34" s="151"/>
      <c r="AF34" s="151"/>
      <c r="AG34" s="151" t="s">
        <v>124</v>
      </c>
      <c r="AH34" s="151">
        <v>5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ht="22.5" outlineLevel="1" x14ac:dyDescent="0.2">
      <c r="A35" s="172">
        <v>13</v>
      </c>
      <c r="B35" s="173" t="s">
        <v>164</v>
      </c>
      <c r="C35" s="188" t="s">
        <v>165</v>
      </c>
      <c r="D35" s="174" t="s">
        <v>157</v>
      </c>
      <c r="E35" s="175">
        <v>12.872730000000001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75">
        <v>1E-3</v>
      </c>
      <c r="O35" s="175">
        <f>ROUND(E35*N35,2)</f>
        <v>0.01</v>
      </c>
      <c r="P35" s="175">
        <v>0</v>
      </c>
      <c r="Q35" s="175">
        <f>ROUND(E35*P35,2)</f>
        <v>0</v>
      </c>
      <c r="R35" s="177" t="s">
        <v>166</v>
      </c>
      <c r="S35" s="177" t="s">
        <v>115</v>
      </c>
      <c r="T35" s="178" t="s">
        <v>115</v>
      </c>
      <c r="U35" s="161">
        <v>0</v>
      </c>
      <c r="V35" s="161">
        <f>ROUND(E35*U35,2)</f>
        <v>0</v>
      </c>
      <c r="W35" s="161"/>
      <c r="X35" s="161" t="s">
        <v>167</v>
      </c>
      <c r="Y35" s="161" t="s">
        <v>117</v>
      </c>
      <c r="Z35" s="151"/>
      <c r="AA35" s="151"/>
      <c r="AB35" s="151"/>
      <c r="AC35" s="151"/>
      <c r="AD35" s="151"/>
      <c r="AE35" s="151"/>
      <c r="AF35" s="151"/>
      <c r="AG35" s="151" t="s">
        <v>168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2" x14ac:dyDescent="0.2">
      <c r="A36" s="158"/>
      <c r="B36" s="159"/>
      <c r="C36" s="189" t="s">
        <v>169</v>
      </c>
      <c r="D36" s="162"/>
      <c r="E36" s="163"/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124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3" x14ac:dyDescent="0.2">
      <c r="A37" s="158"/>
      <c r="B37" s="159"/>
      <c r="C37" s="189" t="s">
        <v>170</v>
      </c>
      <c r="D37" s="162"/>
      <c r="E37" s="163">
        <v>12.872730000000001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124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22.5" outlineLevel="1" x14ac:dyDescent="0.2">
      <c r="A38" s="172">
        <v>14</v>
      </c>
      <c r="B38" s="173" t="s">
        <v>171</v>
      </c>
      <c r="C38" s="188" t="s">
        <v>172</v>
      </c>
      <c r="D38" s="174" t="s">
        <v>151</v>
      </c>
      <c r="E38" s="175">
        <v>5.364E-2</v>
      </c>
      <c r="F38" s="176"/>
      <c r="G38" s="177">
        <f>ROUND(E38*F38,2)</f>
        <v>0</v>
      </c>
      <c r="H38" s="176"/>
      <c r="I38" s="177">
        <f>ROUND(E38*H38,2)</f>
        <v>0</v>
      </c>
      <c r="J38" s="176"/>
      <c r="K38" s="177">
        <f>ROUND(E38*J38,2)</f>
        <v>0</v>
      </c>
      <c r="L38" s="177">
        <v>21</v>
      </c>
      <c r="M38" s="177">
        <f>G38*(1+L38/100)</f>
        <v>0</v>
      </c>
      <c r="N38" s="175">
        <v>1</v>
      </c>
      <c r="O38" s="175">
        <f>ROUND(E38*N38,2)</f>
        <v>0.05</v>
      </c>
      <c r="P38" s="175">
        <v>0</v>
      </c>
      <c r="Q38" s="175">
        <f>ROUND(E38*P38,2)</f>
        <v>0</v>
      </c>
      <c r="R38" s="177" t="s">
        <v>166</v>
      </c>
      <c r="S38" s="177" t="s">
        <v>115</v>
      </c>
      <c r="T38" s="178" t="s">
        <v>115</v>
      </c>
      <c r="U38" s="161">
        <v>0</v>
      </c>
      <c r="V38" s="161">
        <f>ROUND(E38*U38,2)</f>
        <v>0</v>
      </c>
      <c r="W38" s="161"/>
      <c r="X38" s="161" t="s">
        <v>167</v>
      </c>
      <c r="Y38" s="161" t="s">
        <v>117</v>
      </c>
      <c r="Z38" s="151"/>
      <c r="AA38" s="151"/>
      <c r="AB38" s="151"/>
      <c r="AC38" s="151"/>
      <c r="AD38" s="151"/>
      <c r="AE38" s="151"/>
      <c r="AF38" s="151"/>
      <c r="AG38" s="151" t="s">
        <v>168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2" x14ac:dyDescent="0.2">
      <c r="A39" s="158"/>
      <c r="B39" s="159"/>
      <c r="C39" s="189" t="s">
        <v>173</v>
      </c>
      <c r="D39" s="162"/>
      <c r="E39" s="163">
        <v>5.364E-2</v>
      </c>
      <c r="F39" s="161"/>
      <c r="G39" s="16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61"/>
      <c r="Z39" s="151"/>
      <c r="AA39" s="151"/>
      <c r="AB39" s="151"/>
      <c r="AC39" s="151"/>
      <c r="AD39" s="151"/>
      <c r="AE39" s="151"/>
      <c r="AF39" s="151"/>
      <c r="AG39" s="151" t="s">
        <v>124</v>
      </c>
      <c r="AH39" s="151">
        <v>0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72">
        <v>15</v>
      </c>
      <c r="B40" s="173" t="s">
        <v>174</v>
      </c>
      <c r="C40" s="188" t="s">
        <v>175</v>
      </c>
      <c r="D40" s="174" t="s">
        <v>151</v>
      </c>
      <c r="E40" s="175">
        <v>7.0499999999999993E-2</v>
      </c>
      <c r="F40" s="176"/>
      <c r="G40" s="177">
        <f>ROUND(E40*F40,2)</f>
        <v>0</v>
      </c>
      <c r="H40" s="176"/>
      <c r="I40" s="177">
        <f>ROUND(E40*H40,2)</f>
        <v>0</v>
      </c>
      <c r="J40" s="176"/>
      <c r="K40" s="177">
        <f>ROUND(E40*J40,2)</f>
        <v>0</v>
      </c>
      <c r="L40" s="177">
        <v>21</v>
      </c>
      <c r="M40" s="177">
        <f>G40*(1+L40/100)</f>
        <v>0</v>
      </c>
      <c r="N40" s="175">
        <v>0</v>
      </c>
      <c r="O40" s="175">
        <f>ROUND(E40*N40,2)</f>
        <v>0</v>
      </c>
      <c r="P40" s="175">
        <v>0</v>
      </c>
      <c r="Q40" s="175">
        <f>ROUND(E40*P40,2)</f>
        <v>0</v>
      </c>
      <c r="R40" s="177" t="s">
        <v>158</v>
      </c>
      <c r="S40" s="177" t="s">
        <v>115</v>
      </c>
      <c r="T40" s="178" t="s">
        <v>115</v>
      </c>
      <c r="U40" s="161">
        <v>3.327</v>
      </c>
      <c r="V40" s="161">
        <f>ROUND(E40*U40,2)</f>
        <v>0.23</v>
      </c>
      <c r="W40" s="161"/>
      <c r="X40" s="161" t="s">
        <v>152</v>
      </c>
      <c r="Y40" s="161" t="s">
        <v>117</v>
      </c>
      <c r="Z40" s="151"/>
      <c r="AA40" s="151"/>
      <c r="AB40" s="151"/>
      <c r="AC40" s="151"/>
      <c r="AD40" s="151"/>
      <c r="AE40" s="151"/>
      <c r="AF40" s="151"/>
      <c r="AG40" s="151" t="s">
        <v>153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2" x14ac:dyDescent="0.2">
      <c r="A41" s="158"/>
      <c r="B41" s="159"/>
      <c r="C41" s="249" t="s">
        <v>176</v>
      </c>
      <c r="D41" s="250"/>
      <c r="E41" s="250"/>
      <c r="F41" s="250"/>
      <c r="G41" s="250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61"/>
      <c r="Z41" s="151"/>
      <c r="AA41" s="151"/>
      <c r="AB41" s="151"/>
      <c r="AC41" s="151"/>
      <c r="AD41" s="151"/>
      <c r="AE41" s="151"/>
      <c r="AF41" s="151"/>
      <c r="AG41" s="151" t="s">
        <v>129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x14ac:dyDescent="0.2">
      <c r="A42" s="165" t="s">
        <v>109</v>
      </c>
      <c r="B42" s="166" t="s">
        <v>73</v>
      </c>
      <c r="C42" s="186" t="s">
        <v>74</v>
      </c>
      <c r="D42" s="167"/>
      <c r="E42" s="168"/>
      <c r="F42" s="169"/>
      <c r="G42" s="169">
        <f>SUMIF(AG43:AG53,"&lt;&gt;NOR",G43:G53)</f>
        <v>0</v>
      </c>
      <c r="H42" s="169"/>
      <c r="I42" s="169">
        <f>SUM(I43:I53)</f>
        <v>0</v>
      </c>
      <c r="J42" s="169"/>
      <c r="K42" s="169">
        <f>SUM(K43:K53)</f>
        <v>0</v>
      </c>
      <c r="L42" s="169"/>
      <c r="M42" s="169">
        <f>SUM(M43:M53)</f>
        <v>0</v>
      </c>
      <c r="N42" s="168"/>
      <c r="O42" s="168">
        <f>SUM(O43:O53)</f>
        <v>5.13</v>
      </c>
      <c r="P42" s="168"/>
      <c r="Q42" s="168">
        <f>SUM(Q43:Q53)</f>
        <v>0</v>
      </c>
      <c r="R42" s="169"/>
      <c r="S42" s="169"/>
      <c r="T42" s="170"/>
      <c r="U42" s="164"/>
      <c r="V42" s="164">
        <f>SUM(V43:V53)</f>
        <v>461.78999999999996</v>
      </c>
      <c r="W42" s="164"/>
      <c r="X42" s="164"/>
      <c r="Y42" s="164"/>
      <c r="AG42" t="s">
        <v>110</v>
      </c>
    </row>
    <row r="43" spans="1:60" outlineLevel="1" x14ac:dyDescent="0.2">
      <c r="A43" s="172">
        <v>16</v>
      </c>
      <c r="B43" s="173" t="s">
        <v>177</v>
      </c>
      <c r="C43" s="188" t="s">
        <v>178</v>
      </c>
      <c r="D43" s="174" t="s">
        <v>140</v>
      </c>
      <c r="E43" s="175">
        <v>159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75">
        <v>2.1489999999999999E-2</v>
      </c>
      <c r="O43" s="175">
        <f>ROUND(E43*N43,2)</f>
        <v>3.42</v>
      </c>
      <c r="P43" s="175">
        <v>0</v>
      </c>
      <c r="Q43" s="175">
        <f>ROUND(E43*P43,2)</f>
        <v>0</v>
      </c>
      <c r="R43" s="177" t="s">
        <v>179</v>
      </c>
      <c r="S43" s="177" t="s">
        <v>115</v>
      </c>
      <c r="T43" s="178" t="s">
        <v>115</v>
      </c>
      <c r="U43" s="161">
        <v>1.78</v>
      </c>
      <c r="V43" s="161">
        <f>ROUND(E43*U43,2)</f>
        <v>283.02</v>
      </c>
      <c r="W43" s="161"/>
      <c r="X43" s="161" t="s">
        <v>116</v>
      </c>
      <c r="Y43" s="161" t="s">
        <v>117</v>
      </c>
      <c r="Z43" s="151"/>
      <c r="AA43" s="151"/>
      <c r="AB43" s="151"/>
      <c r="AC43" s="151"/>
      <c r="AD43" s="151"/>
      <c r="AE43" s="151"/>
      <c r="AF43" s="151"/>
      <c r="AG43" s="151" t="s">
        <v>118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2" x14ac:dyDescent="0.2">
      <c r="A44" s="158"/>
      <c r="B44" s="159"/>
      <c r="C44" s="258" t="s">
        <v>180</v>
      </c>
      <c r="D44" s="259"/>
      <c r="E44" s="259"/>
      <c r="F44" s="259"/>
      <c r="G44" s="259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181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72">
        <v>17</v>
      </c>
      <c r="B45" s="173" t="s">
        <v>182</v>
      </c>
      <c r="C45" s="188" t="s">
        <v>183</v>
      </c>
      <c r="D45" s="174" t="s">
        <v>140</v>
      </c>
      <c r="E45" s="175">
        <v>159</v>
      </c>
      <c r="F45" s="176"/>
      <c r="G45" s="177">
        <f>ROUND(E45*F45,2)</f>
        <v>0</v>
      </c>
      <c r="H45" s="176"/>
      <c r="I45" s="177">
        <f>ROUND(E45*H45,2)</f>
        <v>0</v>
      </c>
      <c r="J45" s="176"/>
      <c r="K45" s="177">
        <f>ROUND(E45*J45,2)</f>
        <v>0</v>
      </c>
      <c r="L45" s="177">
        <v>21</v>
      </c>
      <c r="M45" s="177">
        <f>G45*(1+L45/100)</f>
        <v>0</v>
      </c>
      <c r="N45" s="175">
        <v>8.8999999999999995E-4</v>
      </c>
      <c r="O45" s="175">
        <f>ROUND(E45*N45,2)</f>
        <v>0.14000000000000001</v>
      </c>
      <c r="P45" s="175">
        <v>0</v>
      </c>
      <c r="Q45" s="175">
        <f>ROUND(E45*P45,2)</f>
        <v>0</v>
      </c>
      <c r="R45" s="177" t="s">
        <v>184</v>
      </c>
      <c r="S45" s="177" t="s">
        <v>115</v>
      </c>
      <c r="T45" s="178" t="s">
        <v>115</v>
      </c>
      <c r="U45" s="161">
        <v>0.6</v>
      </c>
      <c r="V45" s="161">
        <f>ROUND(E45*U45,2)</f>
        <v>95.4</v>
      </c>
      <c r="W45" s="161"/>
      <c r="X45" s="161" t="s">
        <v>116</v>
      </c>
      <c r="Y45" s="161" t="s">
        <v>117</v>
      </c>
      <c r="Z45" s="151"/>
      <c r="AA45" s="151"/>
      <c r="AB45" s="151"/>
      <c r="AC45" s="151"/>
      <c r="AD45" s="151"/>
      <c r="AE45" s="151"/>
      <c r="AF45" s="151"/>
      <c r="AG45" s="151" t="s">
        <v>118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2" x14ac:dyDescent="0.2">
      <c r="A46" s="158"/>
      <c r="B46" s="159"/>
      <c r="C46" s="249" t="s">
        <v>185</v>
      </c>
      <c r="D46" s="250"/>
      <c r="E46" s="250"/>
      <c r="F46" s="250"/>
      <c r="G46" s="250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129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2" x14ac:dyDescent="0.2">
      <c r="A47" s="158"/>
      <c r="B47" s="159"/>
      <c r="C47" s="260" t="s">
        <v>186</v>
      </c>
      <c r="D47" s="261"/>
      <c r="E47" s="261"/>
      <c r="F47" s="261"/>
      <c r="G47" s="2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 t="s">
        <v>181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72">
        <v>18</v>
      </c>
      <c r="B48" s="173" t="s">
        <v>187</v>
      </c>
      <c r="C48" s="188" t="s">
        <v>188</v>
      </c>
      <c r="D48" s="174" t="s">
        <v>140</v>
      </c>
      <c r="E48" s="175">
        <v>159</v>
      </c>
      <c r="F48" s="176"/>
      <c r="G48" s="177">
        <f>ROUND(E48*F48,2)</f>
        <v>0</v>
      </c>
      <c r="H48" s="176"/>
      <c r="I48" s="177">
        <f>ROUND(E48*H48,2)</f>
        <v>0</v>
      </c>
      <c r="J48" s="176"/>
      <c r="K48" s="177">
        <f>ROUND(E48*J48,2)</f>
        <v>0</v>
      </c>
      <c r="L48" s="177">
        <v>21</v>
      </c>
      <c r="M48" s="177">
        <f>G48*(1+L48/100)</f>
        <v>0</v>
      </c>
      <c r="N48" s="175">
        <v>0</v>
      </c>
      <c r="O48" s="175">
        <f>ROUND(E48*N48,2)</f>
        <v>0</v>
      </c>
      <c r="P48" s="175">
        <v>0</v>
      </c>
      <c r="Q48" s="175">
        <f>ROUND(E48*P48,2)</f>
        <v>0</v>
      </c>
      <c r="R48" s="177" t="s">
        <v>189</v>
      </c>
      <c r="S48" s="177" t="s">
        <v>115</v>
      </c>
      <c r="T48" s="178" t="s">
        <v>115</v>
      </c>
      <c r="U48" s="161">
        <v>1.6E-2</v>
      </c>
      <c r="V48" s="161">
        <f>ROUND(E48*U48,2)</f>
        <v>2.54</v>
      </c>
      <c r="W48" s="161"/>
      <c r="X48" s="161" t="s">
        <v>116</v>
      </c>
      <c r="Y48" s="161" t="s">
        <v>117</v>
      </c>
      <c r="Z48" s="151"/>
      <c r="AA48" s="151"/>
      <c r="AB48" s="151"/>
      <c r="AC48" s="151"/>
      <c r="AD48" s="151"/>
      <c r="AE48" s="151"/>
      <c r="AF48" s="151"/>
      <c r="AG48" s="151" t="s">
        <v>118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58"/>
      <c r="B49" s="159"/>
      <c r="C49" s="189" t="s">
        <v>190</v>
      </c>
      <c r="D49" s="162"/>
      <c r="E49" s="163">
        <v>159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124</v>
      </c>
      <c r="AH49" s="151">
        <v>5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33.75" outlineLevel="1" x14ac:dyDescent="0.2">
      <c r="A50" s="172">
        <v>19</v>
      </c>
      <c r="B50" s="173" t="s">
        <v>191</v>
      </c>
      <c r="C50" s="188" t="s">
        <v>192</v>
      </c>
      <c r="D50" s="174" t="s">
        <v>140</v>
      </c>
      <c r="E50" s="175">
        <v>159</v>
      </c>
      <c r="F50" s="176"/>
      <c r="G50" s="177">
        <f>ROUND(E50*F50,2)</f>
        <v>0</v>
      </c>
      <c r="H50" s="176"/>
      <c r="I50" s="177">
        <f>ROUND(E50*H50,2)</f>
        <v>0</v>
      </c>
      <c r="J50" s="176"/>
      <c r="K50" s="177">
        <f>ROUND(E50*J50,2)</f>
        <v>0</v>
      </c>
      <c r="L50" s="177">
        <v>21</v>
      </c>
      <c r="M50" s="177">
        <f>G50*(1+L50/100)</f>
        <v>0</v>
      </c>
      <c r="N50" s="175">
        <v>9.8700000000000003E-3</v>
      </c>
      <c r="O50" s="175">
        <f>ROUND(E50*N50,2)</f>
        <v>1.57</v>
      </c>
      <c r="P50" s="175">
        <v>0</v>
      </c>
      <c r="Q50" s="175">
        <f>ROUND(E50*P50,2)</f>
        <v>0</v>
      </c>
      <c r="R50" s="177" t="s">
        <v>189</v>
      </c>
      <c r="S50" s="177" t="s">
        <v>115</v>
      </c>
      <c r="T50" s="178" t="s">
        <v>115</v>
      </c>
      <c r="U50" s="161">
        <v>0.46</v>
      </c>
      <c r="V50" s="161">
        <f>ROUND(E50*U50,2)</f>
        <v>73.14</v>
      </c>
      <c r="W50" s="161"/>
      <c r="X50" s="161" t="s">
        <v>116</v>
      </c>
      <c r="Y50" s="161" t="s">
        <v>117</v>
      </c>
      <c r="Z50" s="151"/>
      <c r="AA50" s="151"/>
      <c r="AB50" s="151"/>
      <c r="AC50" s="151"/>
      <c r="AD50" s="151"/>
      <c r="AE50" s="151"/>
      <c r="AF50" s="151"/>
      <c r="AG50" s="151" t="s">
        <v>118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258" t="s">
        <v>193</v>
      </c>
      <c r="D51" s="259"/>
      <c r="E51" s="259"/>
      <c r="F51" s="259"/>
      <c r="G51" s="259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181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72">
        <v>20</v>
      </c>
      <c r="B52" s="173" t="s">
        <v>194</v>
      </c>
      <c r="C52" s="188" t="s">
        <v>195</v>
      </c>
      <c r="D52" s="174" t="s">
        <v>151</v>
      </c>
      <c r="E52" s="175">
        <v>5.1277499999999998</v>
      </c>
      <c r="F52" s="176"/>
      <c r="G52" s="177">
        <f>ROUND(E52*F52,2)</f>
        <v>0</v>
      </c>
      <c r="H52" s="176"/>
      <c r="I52" s="177">
        <f>ROUND(E52*H52,2)</f>
        <v>0</v>
      </c>
      <c r="J52" s="176"/>
      <c r="K52" s="177">
        <f>ROUND(E52*J52,2)</f>
        <v>0</v>
      </c>
      <c r="L52" s="177">
        <v>21</v>
      </c>
      <c r="M52" s="177">
        <f>G52*(1+L52/100)</f>
        <v>0</v>
      </c>
      <c r="N52" s="175">
        <v>0</v>
      </c>
      <c r="O52" s="175">
        <f>ROUND(E52*N52,2)</f>
        <v>0</v>
      </c>
      <c r="P52" s="175">
        <v>0</v>
      </c>
      <c r="Q52" s="175">
        <f>ROUND(E52*P52,2)</f>
        <v>0</v>
      </c>
      <c r="R52" s="177" t="s">
        <v>189</v>
      </c>
      <c r="S52" s="177" t="s">
        <v>115</v>
      </c>
      <c r="T52" s="178" t="s">
        <v>115</v>
      </c>
      <c r="U52" s="161">
        <v>1.4990000000000001</v>
      </c>
      <c r="V52" s="161">
        <f>ROUND(E52*U52,2)</f>
        <v>7.69</v>
      </c>
      <c r="W52" s="161"/>
      <c r="X52" s="161" t="s">
        <v>152</v>
      </c>
      <c r="Y52" s="161" t="s">
        <v>117</v>
      </c>
      <c r="Z52" s="151"/>
      <c r="AA52" s="151"/>
      <c r="AB52" s="151"/>
      <c r="AC52" s="151"/>
      <c r="AD52" s="151"/>
      <c r="AE52" s="151"/>
      <c r="AF52" s="151"/>
      <c r="AG52" s="151" t="s">
        <v>153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2" x14ac:dyDescent="0.2">
      <c r="A53" s="158"/>
      <c r="B53" s="159"/>
      <c r="C53" s="249" t="s">
        <v>176</v>
      </c>
      <c r="D53" s="250"/>
      <c r="E53" s="250"/>
      <c r="F53" s="250"/>
      <c r="G53" s="250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1"/>
      <c r="AA53" s="151"/>
      <c r="AB53" s="151"/>
      <c r="AC53" s="151"/>
      <c r="AD53" s="151"/>
      <c r="AE53" s="151"/>
      <c r="AF53" s="151"/>
      <c r="AG53" s="151" t="s">
        <v>129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x14ac:dyDescent="0.2">
      <c r="A54" s="165" t="s">
        <v>109</v>
      </c>
      <c r="B54" s="166" t="s">
        <v>77</v>
      </c>
      <c r="C54" s="186" t="s">
        <v>78</v>
      </c>
      <c r="D54" s="167"/>
      <c r="E54" s="168"/>
      <c r="F54" s="169"/>
      <c r="G54" s="169">
        <f>SUMIF(AG55:AG62,"&lt;&gt;NOR",G55:G62)</f>
        <v>0</v>
      </c>
      <c r="H54" s="169"/>
      <c r="I54" s="169">
        <f>SUM(I55:I62)</f>
        <v>0</v>
      </c>
      <c r="J54" s="169"/>
      <c r="K54" s="169">
        <f>SUM(K55:K62)</f>
        <v>0</v>
      </c>
      <c r="L54" s="169"/>
      <c r="M54" s="169">
        <f>SUM(M55:M62)</f>
        <v>0</v>
      </c>
      <c r="N54" s="168"/>
      <c r="O54" s="168">
        <f>SUM(O55:O62)</f>
        <v>0</v>
      </c>
      <c r="P54" s="168"/>
      <c r="Q54" s="168">
        <f>SUM(Q55:Q62)</f>
        <v>0</v>
      </c>
      <c r="R54" s="169"/>
      <c r="S54" s="169"/>
      <c r="T54" s="170"/>
      <c r="U54" s="164"/>
      <c r="V54" s="164">
        <f>SUM(V55:V62)</f>
        <v>3.35</v>
      </c>
      <c r="W54" s="164"/>
      <c r="X54" s="164"/>
      <c r="Y54" s="164"/>
      <c r="AG54" t="s">
        <v>110</v>
      </c>
    </row>
    <row r="55" spans="1:60" outlineLevel="1" x14ac:dyDescent="0.2">
      <c r="A55" s="172">
        <v>21</v>
      </c>
      <c r="B55" s="173" t="s">
        <v>196</v>
      </c>
      <c r="C55" s="188" t="s">
        <v>197</v>
      </c>
      <c r="D55" s="174" t="s">
        <v>151</v>
      </c>
      <c r="E55" s="175">
        <v>3.0926</v>
      </c>
      <c r="F55" s="176"/>
      <c r="G55" s="177">
        <f>ROUND(E55*F55,2)</f>
        <v>0</v>
      </c>
      <c r="H55" s="176"/>
      <c r="I55" s="177">
        <f>ROUND(E55*H55,2)</f>
        <v>0</v>
      </c>
      <c r="J55" s="176"/>
      <c r="K55" s="177">
        <f>ROUND(E55*J55,2)</f>
        <v>0</v>
      </c>
      <c r="L55" s="177">
        <v>21</v>
      </c>
      <c r="M55" s="177">
        <f>G55*(1+L55/100)</f>
        <v>0</v>
      </c>
      <c r="N55" s="175">
        <v>0</v>
      </c>
      <c r="O55" s="175">
        <f>ROUND(E55*N55,2)</f>
        <v>0</v>
      </c>
      <c r="P55" s="175">
        <v>0</v>
      </c>
      <c r="Q55" s="175">
        <f>ROUND(E55*P55,2)</f>
        <v>0</v>
      </c>
      <c r="R55" s="177" t="s">
        <v>198</v>
      </c>
      <c r="S55" s="177" t="s">
        <v>115</v>
      </c>
      <c r="T55" s="178" t="s">
        <v>115</v>
      </c>
      <c r="U55" s="161">
        <v>9.9000000000000005E-2</v>
      </c>
      <c r="V55" s="161">
        <f>ROUND(E55*U55,2)</f>
        <v>0.31</v>
      </c>
      <c r="W55" s="161"/>
      <c r="X55" s="161" t="s">
        <v>199</v>
      </c>
      <c r="Y55" s="161" t="s">
        <v>117</v>
      </c>
      <c r="Z55" s="151"/>
      <c r="AA55" s="151"/>
      <c r="AB55" s="151"/>
      <c r="AC55" s="151"/>
      <c r="AD55" s="151"/>
      <c r="AE55" s="151"/>
      <c r="AF55" s="151"/>
      <c r="AG55" s="151" t="s">
        <v>200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2" x14ac:dyDescent="0.2">
      <c r="A56" s="158"/>
      <c r="B56" s="159"/>
      <c r="C56" s="249" t="s">
        <v>201</v>
      </c>
      <c r="D56" s="250"/>
      <c r="E56" s="250"/>
      <c r="F56" s="250"/>
      <c r="G56" s="250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61"/>
      <c r="Z56" s="151"/>
      <c r="AA56" s="151"/>
      <c r="AB56" s="151"/>
      <c r="AC56" s="151"/>
      <c r="AD56" s="151"/>
      <c r="AE56" s="151"/>
      <c r="AF56" s="151"/>
      <c r="AG56" s="151" t="s">
        <v>129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79">
        <v>22</v>
      </c>
      <c r="B57" s="180" t="s">
        <v>202</v>
      </c>
      <c r="C57" s="187" t="s">
        <v>203</v>
      </c>
      <c r="D57" s="181" t="s">
        <v>151</v>
      </c>
      <c r="E57" s="182">
        <v>3.0926</v>
      </c>
      <c r="F57" s="183"/>
      <c r="G57" s="184">
        <f>ROUND(E57*F57,2)</f>
        <v>0</v>
      </c>
      <c r="H57" s="183"/>
      <c r="I57" s="184">
        <f>ROUND(E57*H57,2)</f>
        <v>0</v>
      </c>
      <c r="J57" s="183"/>
      <c r="K57" s="184">
        <f>ROUND(E57*J57,2)</f>
        <v>0</v>
      </c>
      <c r="L57" s="184">
        <v>21</v>
      </c>
      <c r="M57" s="184">
        <f>G57*(1+L57/100)</f>
        <v>0</v>
      </c>
      <c r="N57" s="182">
        <v>0</v>
      </c>
      <c r="O57" s="182">
        <f>ROUND(E57*N57,2)</f>
        <v>0</v>
      </c>
      <c r="P57" s="182">
        <v>0</v>
      </c>
      <c r="Q57" s="182">
        <f>ROUND(E57*P57,2)</f>
        <v>0</v>
      </c>
      <c r="R57" s="184" t="s">
        <v>136</v>
      </c>
      <c r="S57" s="184" t="s">
        <v>115</v>
      </c>
      <c r="T57" s="185" t="s">
        <v>115</v>
      </c>
      <c r="U57" s="161">
        <v>0.94199999999999995</v>
      </c>
      <c r="V57" s="161">
        <f>ROUND(E57*U57,2)</f>
        <v>2.91</v>
      </c>
      <c r="W57" s="161"/>
      <c r="X57" s="161" t="s">
        <v>199</v>
      </c>
      <c r="Y57" s="161" t="s">
        <v>117</v>
      </c>
      <c r="Z57" s="151"/>
      <c r="AA57" s="151"/>
      <c r="AB57" s="151"/>
      <c r="AC57" s="151"/>
      <c r="AD57" s="151"/>
      <c r="AE57" s="151"/>
      <c r="AF57" s="151"/>
      <c r="AG57" s="151" t="s">
        <v>200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72">
        <v>23</v>
      </c>
      <c r="B58" s="173" t="s">
        <v>204</v>
      </c>
      <c r="C58" s="188" t="s">
        <v>205</v>
      </c>
      <c r="D58" s="174" t="s">
        <v>151</v>
      </c>
      <c r="E58" s="175">
        <v>3.0926</v>
      </c>
      <c r="F58" s="176"/>
      <c r="G58" s="177">
        <f>ROUND(E58*F58,2)</f>
        <v>0</v>
      </c>
      <c r="H58" s="176"/>
      <c r="I58" s="177">
        <f>ROUND(E58*H58,2)</f>
        <v>0</v>
      </c>
      <c r="J58" s="176"/>
      <c r="K58" s="177">
        <f>ROUND(E58*J58,2)</f>
        <v>0</v>
      </c>
      <c r="L58" s="177">
        <v>21</v>
      </c>
      <c r="M58" s="177">
        <f>G58*(1+L58/100)</f>
        <v>0</v>
      </c>
      <c r="N58" s="175">
        <v>0</v>
      </c>
      <c r="O58" s="175">
        <f>ROUND(E58*N58,2)</f>
        <v>0</v>
      </c>
      <c r="P58" s="175">
        <v>0</v>
      </c>
      <c r="Q58" s="175">
        <f>ROUND(E58*P58,2)</f>
        <v>0</v>
      </c>
      <c r="R58" s="177" t="s">
        <v>206</v>
      </c>
      <c r="S58" s="177" t="s">
        <v>115</v>
      </c>
      <c r="T58" s="178" t="s">
        <v>115</v>
      </c>
      <c r="U58" s="161">
        <v>4.2000000000000003E-2</v>
      </c>
      <c r="V58" s="161">
        <f>ROUND(E58*U58,2)</f>
        <v>0.13</v>
      </c>
      <c r="W58" s="161"/>
      <c r="X58" s="161" t="s">
        <v>199</v>
      </c>
      <c r="Y58" s="161" t="s">
        <v>117</v>
      </c>
      <c r="Z58" s="151"/>
      <c r="AA58" s="151"/>
      <c r="AB58" s="151"/>
      <c r="AC58" s="151"/>
      <c r="AD58" s="151"/>
      <c r="AE58" s="151"/>
      <c r="AF58" s="151"/>
      <c r="AG58" s="151" t="s">
        <v>200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2" x14ac:dyDescent="0.2">
      <c r="A59" s="158"/>
      <c r="B59" s="159"/>
      <c r="C59" s="249" t="s">
        <v>207</v>
      </c>
      <c r="D59" s="250"/>
      <c r="E59" s="250"/>
      <c r="F59" s="250"/>
      <c r="G59" s="250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1"/>
      <c r="AA59" s="151"/>
      <c r="AB59" s="151"/>
      <c r="AC59" s="151"/>
      <c r="AD59" s="151"/>
      <c r="AE59" s="151"/>
      <c r="AF59" s="151"/>
      <c r="AG59" s="151" t="s">
        <v>129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72">
        <v>24</v>
      </c>
      <c r="B60" s="173" t="s">
        <v>208</v>
      </c>
      <c r="C60" s="188" t="s">
        <v>209</v>
      </c>
      <c r="D60" s="174" t="s">
        <v>151</v>
      </c>
      <c r="E60" s="175">
        <v>37.111199999999997</v>
      </c>
      <c r="F60" s="176"/>
      <c r="G60" s="177">
        <f>ROUND(E60*F60,2)</f>
        <v>0</v>
      </c>
      <c r="H60" s="176"/>
      <c r="I60" s="177">
        <f>ROUND(E60*H60,2)</f>
        <v>0</v>
      </c>
      <c r="J60" s="176"/>
      <c r="K60" s="177">
        <f>ROUND(E60*J60,2)</f>
        <v>0</v>
      </c>
      <c r="L60" s="177">
        <v>21</v>
      </c>
      <c r="M60" s="177">
        <f>G60*(1+L60/100)</f>
        <v>0</v>
      </c>
      <c r="N60" s="175">
        <v>0</v>
      </c>
      <c r="O60" s="175">
        <f>ROUND(E60*N60,2)</f>
        <v>0</v>
      </c>
      <c r="P60" s="175">
        <v>0</v>
      </c>
      <c r="Q60" s="175">
        <f>ROUND(E60*P60,2)</f>
        <v>0</v>
      </c>
      <c r="R60" s="177" t="s">
        <v>206</v>
      </c>
      <c r="S60" s="177" t="s">
        <v>115</v>
      </c>
      <c r="T60" s="178" t="s">
        <v>115</v>
      </c>
      <c r="U60" s="161">
        <v>0</v>
      </c>
      <c r="V60" s="161">
        <f>ROUND(E60*U60,2)</f>
        <v>0</v>
      </c>
      <c r="W60" s="161"/>
      <c r="X60" s="161" t="s">
        <v>199</v>
      </c>
      <c r="Y60" s="161" t="s">
        <v>117</v>
      </c>
      <c r="Z60" s="151"/>
      <c r="AA60" s="151"/>
      <c r="AB60" s="151"/>
      <c r="AC60" s="151"/>
      <c r="AD60" s="151"/>
      <c r="AE60" s="151"/>
      <c r="AF60" s="151"/>
      <c r="AG60" s="151" t="s">
        <v>200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2" x14ac:dyDescent="0.2">
      <c r="A61" s="158"/>
      <c r="B61" s="159"/>
      <c r="C61" s="249" t="s">
        <v>207</v>
      </c>
      <c r="D61" s="250"/>
      <c r="E61" s="250"/>
      <c r="F61" s="250"/>
      <c r="G61" s="250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1"/>
      <c r="AA61" s="151"/>
      <c r="AB61" s="151"/>
      <c r="AC61" s="151"/>
      <c r="AD61" s="151"/>
      <c r="AE61" s="151"/>
      <c r="AF61" s="151"/>
      <c r="AG61" s="151" t="s">
        <v>129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ht="22.5" outlineLevel="1" x14ac:dyDescent="0.2">
      <c r="A62" s="172">
        <v>25</v>
      </c>
      <c r="B62" s="173" t="s">
        <v>210</v>
      </c>
      <c r="C62" s="188" t="s">
        <v>211</v>
      </c>
      <c r="D62" s="174" t="s">
        <v>151</v>
      </c>
      <c r="E62" s="175">
        <v>3.0926</v>
      </c>
      <c r="F62" s="176"/>
      <c r="G62" s="177">
        <f>ROUND(E62*F62,2)</f>
        <v>0</v>
      </c>
      <c r="H62" s="176"/>
      <c r="I62" s="177">
        <f>ROUND(E62*H62,2)</f>
        <v>0</v>
      </c>
      <c r="J62" s="176"/>
      <c r="K62" s="177">
        <f>ROUND(E62*J62,2)</f>
        <v>0</v>
      </c>
      <c r="L62" s="177">
        <v>21</v>
      </c>
      <c r="M62" s="177">
        <f>G62*(1+L62/100)</f>
        <v>0</v>
      </c>
      <c r="N62" s="175">
        <v>0</v>
      </c>
      <c r="O62" s="175">
        <f>ROUND(E62*N62,2)</f>
        <v>0</v>
      </c>
      <c r="P62" s="175">
        <v>0</v>
      </c>
      <c r="Q62" s="175">
        <f>ROUND(E62*P62,2)</f>
        <v>0</v>
      </c>
      <c r="R62" s="177" t="s">
        <v>136</v>
      </c>
      <c r="S62" s="177" t="s">
        <v>115</v>
      </c>
      <c r="T62" s="178" t="s">
        <v>115</v>
      </c>
      <c r="U62" s="161">
        <v>0</v>
      </c>
      <c r="V62" s="161">
        <f>ROUND(E62*U62,2)</f>
        <v>0</v>
      </c>
      <c r="W62" s="161"/>
      <c r="X62" s="161" t="s">
        <v>199</v>
      </c>
      <c r="Y62" s="161" t="s">
        <v>117</v>
      </c>
      <c r="Z62" s="151"/>
      <c r="AA62" s="151"/>
      <c r="AB62" s="151"/>
      <c r="AC62" s="151"/>
      <c r="AD62" s="151"/>
      <c r="AE62" s="151"/>
      <c r="AF62" s="151"/>
      <c r="AG62" s="151" t="s">
        <v>200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x14ac:dyDescent="0.2">
      <c r="A63" s="3"/>
      <c r="B63" s="4"/>
      <c r="C63" s="190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E63">
        <v>12</v>
      </c>
      <c r="AF63">
        <v>21</v>
      </c>
      <c r="AG63" t="s">
        <v>95</v>
      </c>
    </row>
    <row r="64" spans="1:60" x14ac:dyDescent="0.2">
      <c r="A64" s="154"/>
      <c r="B64" s="155" t="s">
        <v>29</v>
      </c>
      <c r="C64" s="191"/>
      <c r="D64" s="156"/>
      <c r="E64" s="157"/>
      <c r="F64" s="157"/>
      <c r="G64" s="171">
        <f>G8+G10+G18+G26+G29+G42+G54</f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E64">
        <f>SUMIF(L7:L62,AE63,G7:G62)</f>
        <v>0</v>
      </c>
      <c r="AF64">
        <f>SUMIF(L7:L62,AF63,G7:G62)</f>
        <v>0</v>
      </c>
      <c r="AG64" t="s">
        <v>212</v>
      </c>
    </row>
    <row r="65" spans="3:33" x14ac:dyDescent="0.2">
      <c r="C65" s="192"/>
      <c r="D65" s="10"/>
      <c r="AG65" t="s">
        <v>213</v>
      </c>
    </row>
    <row r="66" spans="3:33" x14ac:dyDescent="0.2">
      <c r="D66" s="10"/>
    </row>
    <row r="67" spans="3:33" x14ac:dyDescent="0.2">
      <c r="D67" s="10"/>
    </row>
    <row r="68" spans="3:33" x14ac:dyDescent="0.2">
      <c r="D68" s="10"/>
    </row>
    <row r="69" spans="3:33" x14ac:dyDescent="0.2">
      <c r="D69" s="10"/>
    </row>
    <row r="70" spans="3:33" x14ac:dyDescent="0.2">
      <c r="D70" s="10"/>
    </row>
    <row r="71" spans="3:33" x14ac:dyDescent="0.2">
      <c r="D71" s="10"/>
    </row>
    <row r="72" spans="3:33" x14ac:dyDescent="0.2">
      <c r="D72" s="10"/>
    </row>
    <row r="73" spans="3:33" x14ac:dyDescent="0.2">
      <c r="D73" s="10"/>
    </row>
    <row r="74" spans="3:33" x14ac:dyDescent="0.2">
      <c r="D74" s="10"/>
    </row>
    <row r="75" spans="3:33" x14ac:dyDescent="0.2">
      <c r="D75" s="10"/>
    </row>
    <row r="76" spans="3:33" x14ac:dyDescent="0.2">
      <c r="D76" s="10"/>
    </row>
    <row r="77" spans="3:33" x14ac:dyDescent="0.2">
      <c r="D77" s="10"/>
    </row>
    <row r="78" spans="3:33" x14ac:dyDescent="0.2">
      <c r="D78" s="10"/>
    </row>
    <row r="79" spans="3:33" x14ac:dyDescent="0.2">
      <c r="D79" s="10"/>
    </row>
    <row r="80" spans="3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4ORILnOA/zoKEyeIaXtrmjZr27yMYQZmyp/ebGcqE4RG0TI9r6jPukHQstGmWtWhn2D+Ga7Pb0eBcwc/HBRvw==" saltValue="P65yuqDPRJmN36q8xEjEDA==" spinCount="100000" sheet="1" formatRows="0"/>
  <mergeCells count="15">
    <mergeCell ref="C56:G56"/>
    <mergeCell ref="C59:G59"/>
    <mergeCell ref="C61:G61"/>
    <mergeCell ref="C41:G41"/>
    <mergeCell ref="C44:G44"/>
    <mergeCell ref="C46:G46"/>
    <mergeCell ref="C47:G47"/>
    <mergeCell ref="C51:G51"/>
    <mergeCell ref="C53:G53"/>
    <mergeCell ref="C28:G28"/>
    <mergeCell ref="A1:G1"/>
    <mergeCell ref="C2:G2"/>
    <mergeCell ref="C3:G3"/>
    <mergeCell ref="C4:G4"/>
    <mergeCell ref="C15:G15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4" sqref="C14"/>
    </sheetView>
  </sheetViews>
  <sheetFormatPr defaultRowHeight="12.75" outlineLevelRow="3" x14ac:dyDescent="0.2"/>
  <cols>
    <col min="1" max="1" width="3.42578125" customWidth="1"/>
    <col min="2" max="2" width="12.7109375" style="124" customWidth="1"/>
    <col min="3" max="3" width="63.28515625" style="124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82</v>
      </c>
      <c r="B1" s="251"/>
      <c r="C1" s="251"/>
      <c r="D1" s="251"/>
      <c r="E1" s="251"/>
      <c r="F1" s="251"/>
      <c r="G1" s="251"/>
      <c r="AG1" t="s">
        <v>83</v>
      </c>
    </row>
    <row r="2" spans="1:60" ht="25.15" customHeight="1" x14ac:dyDescent="0.2">
      <c r="A2" s="143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84</v>
      </c>
    </row>
    <row r="3" spans="1:60" ht="25.15" customHeight="1" x14ac:dyDescent="0.2">
      <c r="A3" s="143" t="s">
        <v>8</v>
      </c>
      <c r="B3" s="49" t="s">
        <v>47</v>
      </c>
      <c r="C3" s="252" t="s">
        <v>48</v>
      </c>
      <c r="D3" s="253"/>
      <c r="E3" s="253"/>
      <c r="F3" s="253"/>
      <c r="G3" s="254"/>
      <c r="AC3" s="124" t="s">
        <v>84</v>
      </c>
      <c r="AG3" t="s">
        <v>85</v>
      </c>
    </row>
    <row r="4" spans="1:60" ht="25.15" customHeight="1" x14ac:dyDescent="0.2">
      <c r="A4" s="144" t="s">
        <v>9</v>
      </c>
      <c r="B4" s="145" t="s">
        <v>50</v>
      </c>
      <c r="C4" s="255" t="s">
        <v>223</v>
      </c>
      <c r="D4" s="256"/>
      <c r="E4" s="256"/>
      <c r="F4" s="256"/>
      <c r="G4" s="257"/>
      <c r="AG4" t="s">
        <v>86</v>
      </c>
    </row>
    <row r="5" spans="1:60" x14ac:dyDescent="0.2">
      <c r="D5" s="10"/>
    </row>
    <row r="6" spans="1:60" ht="38.25" x14ac:dyDescent="0.2">
      <c r="A6" s="147" t="s">
        <v>87</v>
      </c>
      <c r="B6" s="149" t="s">
        <v>88</v>
      </c>
      <c r="C6" s="149" t="s">
        <v>89</v>
      </c>
      <c r="D6" s="148" t="s">
        <v>90</v>
      </c>
      <c r="E6" s="147" t="s">
        <v>91</v>
      </c>
      <c r="F6" s="146" t="s">
        <v>92</v>
      </c>
      <c r="G6" s="147" t="s">
        <v>29</v>
      </c>
      <c r="H6" s="150" t="s">
        <v>30</v>
      </c>
      <c r="I6" s="150" t="s">
        <v>93</v>
      </c>
      <c r="J6" s="150" t="s">
        <v>31</v>
      </c>
      <c r="K6" s="150" t="s">
        <v>94</v>
      </c>
      <c r="L6" s="150" t="s">
        <v>95</v>
      </c>
      <c r="M6" s="150" t="s">
        <v>96</v>
      </c>
      <c r="N6" s="150" t="s">
        <v>97</v>
      </c>
      <c r="O6" s="150" t="s">
        <v>98</v>
      </c>
      <c r="P6" s="150" t="s">
        <v>99</v>
      </c>
      <c r="Q6" s="150" t="s">
        <v>100</v>
      </c>
      <c r="R6" s="150" t="s">
        <v>101</v>
      </c>
      <c r="S6" s="150" t="s">
        <v>102</v>
      </c>
      <c r="T6" s="150" t="s">
        <v>103</v>
      </c>
      <c r="U6" s="150" t="s">
        <v>104</v>
      </c>
      <c r="V6" s="150" t="s">
        <v>105</v>
      </c>
      <c r="W6" s="150" t="s">
        <v>106</v>
      </c>
      <c r="X6" s="150" t="s">
        <v>107</v>
      </c>
      <c r="Y6" s="150" t="s">
        <v>108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5" t="s">
        <v>109</v>
      </c>
      <c r="B8" s="166" t="s">
        <v>67</v>
      </c>
      <c r="C8" s="186" t="s">
        <v>68</v>
      </c>
      <c r="D8" s="167"/>
      <c r="E8" s="168"/>
      <c r="F8" s="169"/>
      <c r="G8" s="169">
        <f>SUMIF(AG9:AG16,"&lt;&gt;NOR",G9:G16)</f>
        <v>0</v>
      </c>
      <c r="H8" s="169"/>
      <c r="I8" s="169">
        <f>SUM(I9:I16)</f>
        <v>0</v>
      </c>
      <c r="J8" s="169"/>
      <c r="K8" s="169">
        <f>SUM(K9:K16)</f>
        <v>0</v>
      </c>
      <c r="L8" s="169"/>
      <c r="M8" s="169">
        <f>SUM(M9:M16)</f>
        <v>0</v>
      </c>
      <c r="N8" s="168"/>
      <c r="O8" s="168">
        <f>SUM(O9:O16)</f>
        <v>0</v>
      </c>
      <c r="P8" s="168"/>
      <c r="Q8" s="168">
        <f>SUM(Q9:Q16)</f>
        <v>0.75</v>
      </c>
      <c r="R8" s="169"/>
      <c r="S8" s="169"/>
      <c r="T8" s="170"/>
      <c r="U8" s="164"/>
      <c r="V8" s="164">
        <f>SUM(V9:V16)</f>
        <v>2.62</v>
      </c>
      <c r="W8" s="164"/>
      <c r="X8" s="164"/>
      <c r="Y8" s="164"/>
      <c r="AG8" t="s">
        <v>110</v>
      </c>
    </row>
    <row r="9" spans="1:60" ht="22.5" outlineLevel="1" x14ac:dyDescent="0.2">
      <c r="A9" s="172">
        <v>1</v>
      </c>
      <c r="B9" s="173" t="s">
        <v>214</v>
      </c>
      <c r="C9" s="188" t="s">
        <v>215</v>
      </c>
      <c r="D9" s="174" t="s">
        <v>140</v>
      </c>
      <c r="E9" s="175">
        <v>3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6.7000000000000002E-4</v>
      </c>
      <c r="O9" s="175">
        <f>ROUND(E9*N9,2)</f>
        <v>0</v>
      </c>
      <c r="P9" s="175">
        <v>0.11799999999999999</v>
      </c>
      <c r="Q9" s="175">
        <f>ROUND(E9*P9,2)</f>
        <v>0.35</v>
      </c>
      <c r="R9" s="177" t="s">
        <v>136</v>
      </c>
      <c r="S9" s="177" t="s">
        <v>115</v>
      </c>
      <c r="T9" s="178" t="s">
        <v>115</v>
      </c>
      <c r="U9" s="161">
        <v>0.221</v>
      </c>
      <c r="V9" s="161">
        <f>ROUND(E9*U9,2)</f>
        <v>0.66</v>
      </c>
      <c r="W9" s="161"/>
      <c r="X9" s="161" t="s">
        <v>116</v>
      </c>
      <c r="Y9" s="161" t="s">
        <v>117</v>
      </c>
      <c r="Z9" s="151"/>
      <c r="AA9" s="151"/>
      <c r="AB9" s="151"/>
      <c r="AC9" s="151"/>
      <c r="AD9" s="151"/>
      <c r="AE9" s="151"/>
      <c r="AF9" s="151"/>
      <c r="AG9" s="151" t="s">
        <v>118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2" x14ac:dyDescent="0.2">
      <c r="A10" s="158"/>
      <c r="B10" s="159"/>
      <c r="C10" s="249" t="s">
        <v>225</v>
      </c>
      <c r="D10" s="250"/>
      <c r="E10" s="250"/>
      <c r="F10" s="250"/>
      <c r="G10" s="250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129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93" t="str">
        <f>C10</f>
        <v>nebo vybourání otvorů jakýchkoliv rozměrů, včetně pomocného lešení o výšce podlahy do 1900 mm a pro zatížení do 1,5 kPa  (150 kg/m2), bourání obezdění určeného k opravě a nahrazení</v>
      </c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58"/>
      <c r="B11" s="159"/>
      <c r="C11" s="189"/>
      <c r="D11" s="162"/>
      <c r="E11" s="163"/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124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3" x14ac:dyDescent="0.2">
      <c r="A12" s="158"/>
      <c r="B12" s="159"/>
      <c r="C12" s="189" t="s">
        <v>216</v>
      </c>
      <c r="D12" s="162"/>
      <c r="E12" s="163">
        <v>1.68</v>
      </c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124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89" t="s">
        <v>217</v>
      </c>
      <c r="D13" s="162"/>
      <c r="E13" s="163">
        <v>1.32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124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72">
        <v>2</v>
      </c>
      <c r="B14" s="173" t="s">
        <v>133</v>
      </c>
      <c r="C14" s="188" t="s">
        <v>134</v>
      </c>
      <c r="D14" s="174" t="s">
        <v>135</v>
      </c>
      <c r="E14" s="175">
        <v>0.18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21</v>
      </c>
      <c r="M14" s="177">
        <f>G14*(1+L14/100)</f>
        <v>0</v>
      </c>
      <c r="N14" s="175">
        <v>0</v>
      </c>
      <c r="O14" s="175">
        <f>ROUND(E14*N14,2)</f>
        <v>0</v>
      </c>
      <c r="P14" s="175">
        <v>2.2000000000000002</v>
      </c>
      <c r="Q14" s="175">
        <f>ROUND(E14*P14,2)</f>
        <v>0.4</v>
      </c>
      <c r="R14" s="177" t="s">
        <v>136</v>
      </c>
      <c r="S14" s="177" t="s">
        <v>115</v>
      </c>
      <c r="T14" s="178" t="s">
        <v>115</v>
      </c>
      <c r="U14" s="161">
        <v>10.88</v>
      </c>
      <c r="V14" s="161">
        <f>ROUND(E14*U14,2)</f>
        <v>1.96</v>
      </c>
      <c r="W14" s="161"/>
      <c r="X14" s="161" t="s">
        <v>116</v>
      </c>
      <c r="Y14" s="161" t="s">
        <v>117</v>
      </c>
      <c r="Z14" s="151"/>
      <c r="AA14" s="151"/>
      <c r="AB14" s="151"/>
      <c r="AC14" s="151"/>
      <c r="AD14" s="151"/>
      <c r="AE14" s="151"/>
      <c r="AF14" s="151"/>
      <c r="AG14" s="151" t="s">
        <v>118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">
      <c r="A15" s="158"/>
      <c r="B15" s="159"/>
      <c r="C15" s="262" t="s">
        <v>226</v>
      </c>
      <c r="D15" s="162"/>
      <c r="E15" s="163"/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124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58"/>
      <c r="B16" s="159"/>
      <c r="C16" s="189" t="s">
        <v>218</v>
      </c>
      <c r="D16" s="162"/>
      <c r="E16" s="163">
        <v>0.18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124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65" t="s">
        <v>109</v>
      </c>
      <c r="B17" s="166" t="s">
        <v>69</v>
      </c>
      <c r="C17" s="186" t="s">
        <v>70</v>
      </c>
      <c r="D17" s="167"/>
      <c r="E17" s="168"/>
      <c r="F17" s="169"/>
      <c r="G17" s="169">
        <f>SUMIF(AG18:AG19,"&lt;&gt;NOR",G18:G19)</f>
        <v>0</v>
      </c>
      <c r="H17" s="169"/>
      <c r="I17" s="169">
        <f>SUM(I18:I19)</f>
        <v>0</v>
      </c>
      <c r="J17" s="169"/>
      <c r="K17" s="169">
        <f>SUM(K18:K19)</f>
        <v>0</v>
      </c>
      <c r="L17" s="169"/>
      <c r="M17" s="169">
        <f>SUM(M18:M19)</f>
        <v>0</v>
      </c>
      <c r="N17" s="168"/>
      <c r="O17" s="168">
        <f>SUM(O18:O19)</f>
        <v>0</v>
      </c>
      <c r="P17" s="168"/>
      <c r="Q17" s="168">
        <f>SUM(Q18:Q19)</f>
        <v>0</v>
      </c>
      <c r="R17" s="169"/>
      <c r="S17" s="169"/>
      <c r="T17" s="170"/>
      <c r="U17" s="164"/>
      <c r="V17" s="164">
        <f>SUM(V18:V19)</f>
        <v>0</v>
      </c>
      <c r="W17" s="164"/>
      <c r="X17" s="164"/>
      <c r="Y17" s="164"/>
      <c r="AG17" t="s">
        <v>110</v>
      </c>
    </row>
    <row r="18" spans="1:60" ht="22.5" outlineLevel="1" x14ac:dyDescent="0.2">
      <c r="A18" s="172">
        <v>3</v>
      </c>
      <c r="B18" s="173" t="s">
        <v>149</v>
      </c>
      <c r="C18" s="188" t="s">
        <v>150</v>
      </c>
      <c r="D18" s="174" t="s">
        <v>151</v>
      </c>
      <c r="E18" s="175">
        <v>2.0100000000000001E-3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</v>
      </c>
      <c r="Q18" s="175">
        <f>ROUND(E18*P18,2)</f>
        <v>0</v>
      </c>
      <c r="R18" s="177" t="s">
        <v>114</v>
      </c>
      <c r="S18" s="177" t="s">
        <v>115</v>
      </c>
      <c r="T18" s="178" t="s">
        <v>115</v>
      </c>
      <c r="U18" s="161">
        <v>2.1</v>
      </c>
      <c r="V18" s="161">
        <f>ROUND(E18*U18,2)</f>
        <v>0</v>
      </c>
      <c r="W18" s="161"/>
      <c r="X18" s="161" t="s">
        <v>152</v>
      </c>
      <c r="Y18" s="161" t="s">
        <v>117</v>
      </c>
      <c r="Z18" s="151"/>
      <c r="AA18" s="151"/>
      <c r="AB18" s="151"/>
      <c r="AC18" s="151"/>
      <c r="AD18" s="151"/>
      <c r="AE18" s="151"/>
      <c r="AF18" s="151"/>
      <c r="AG18" s="151" t="s">
        <v>153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2" x14ac:dyDescent="0.2">
      <c r="A19" s="158"/>
      <c r="B19" s="159"/>
      <c r="C19" s="249" t="s">
        <v>154</v>
      </c>
      <c r="D19" s="250"/>
      <c r="E19" s="250"/>
      <c r="F19" s="250"/>
      <c r="G19" s="250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129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x14ac:dyDescent="0.2">
      <c r="A20" s="165" t="s">
        <v>109</v>
      </c>
      <c r="B20" s="166" t="s">
        <v>75</v>
      </c>
      <c r="C20" s="186" t="s">
        <v>76</v>
      </c>
      <c r="D20" s="167"/>
      <c r="E20" s="168"/>
      <c r="F20" s="169"/>
      <c r="G20" s="169">
        <f>SUMIF(AG21:AG23,"&lt;&gt;NOR",G21:G23)</f>
        <v>0</v>
      </c>
      <c r="H20" s="169"/>
      <c r="I20" s="169">
        <f>SUM(I21:I23)</f>
        <v>0</v>
      </c>
      <c r="J20" s="169"/>
      <c r="K20" s="169">
        <f>SUM(K21:K23)</f>
        <v>0</v>
      </c>
      <c r="L20" s="169"/>
      <c r="M20" s="169">
        <f>SUM(M21:M23)</f>
        <v>0</v>
      </c>
      <c r="N20" s="168"/>
      <c r="O20" s="168">
        <f>SUM(O21:O23)</f>
        <v>0.11</v>
      </c>
      <c r="P20" s="168"/>
      <c r="Q20" s="168">
        <f>SUM(Q21:Q23)</f>
        <v>0</v>
      </c>
      <c r="R20" s="169"/>
      <c r="S20" s="169"/>
      <c r="T20" s="170"/>
      <c r="U20" s="164"/>
      <c r="V20" s="164">
        <f>SUM(V21:V23)</f>
        <v>4.8</v>
      </c>
      <c r="W20" s="164"/>
      <c r="X20" s="164"/>
      <c r="Y20" s="164"/>
      <c r="AG20" t="s">
        <v>110</v>
      </c>
    </row>
    <row r="21" spans="1:60" ht="22.5" outlineLevel="1" x14ac:dyDescent="0.2">
      <c r="A21" s="172">
        <v>4</v>
      </c>
      <c r="B21" s="173" t="s">
        <v>219</v>
      </c>
      <c r="C21" s="188" t="s">
        <v>220</v>
      </c>
      <c r="D21" s="174" t="s">
        <v>113</v>
      </c>
      <c r="E21" s="175">
        <v>20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5.3099999999999996E-3</v>
      </c>
      <c r="O21" s="175">
        <f>ROUND(E21*N21,2)</f>
        <v>0.11</v>
      </c>
      <c r="P21" s="175">
        <v>0</v>
      </c>
      <c r="Q21" s="175">
        <f>ROUND(E21*P21,2)</f>
        <v>0</v>
      </c>
      <c r="R21" s="177" t="s">
        <v>221</v>
      </c>
      <c r="S21" s="177" t="s">
        <v>115</v>
      </c>
      <c r="T21" s="178" t="s">
        <v>115</v>
      </c>
      <c r="U21" s="161">
        <v>0.24</v>
      </c>
      <c r="V21" s="161">
        <f>ROUND(E21*U21,2)</f>
        <v>4.8</v>
      </c>
      <c r="W21" s="161"/>
      <c r="X21" s="161" t="s">
        <v>116</v>
      </c>
      <c r="Y21" s="161" t="s">
        <v>117</v>
      </c>
      <c r="Z21" s="151"/>
      <c r="AA21" s="151"/>
      <c r="AB21" s="151"/>
      <c r="AC21" s="151"/>
      <c r="AD21" s="151"/>
      <c r="AE21" s="151"/>
      <c r="AF21" s="151"/>
      <c r="AG21" s="151" t="s">
        <v>118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2" x14ac:dyDescent="0.2">
      <c r="A22" s="158"/>
      <c r="B22" s="159"/>
      <c r="C22" s="189" t="s">
        <v>123</v>
      </c>
      <c r="D22" s="162"/>
      <c r="E22" s="163"/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124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3" x14ac:dyDescent="0.2">
      <c r="A23" s="158"/>
      <c r="B23" s="159"/>
      <c r="C23" s="189" t="s">
        <v>222</v>
      </c>
      <c r="D23" s="162"/>
      <c r="E23" s="163">
        <v>20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124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x14ac:dyDescent="0.2">
      <c r="A24" s="165" t="s">
        <v>109</v>
      </c>
      <c r="B24" s="166" t="s">
        <v>77</v>
      </c>
      <c r="C24" s="186" t="s">
        <v>78</v>
      </c>
      <c r="D24" s="167"/>
      <c r="E24" s="168"/>
      <c r="F24" s="169"/>
      <c r="G24" s="169">
        <f>SUMIF(AG25:AG32,"&lt;&gt;NOR",G25:G32)</f>
        <v>0</v>
      </c>
      <c r="H24" s="169"/>
      <c r="I24" s="169">
        <f>SUM(I25:I32)</f>
        <v>0</v>
      </c>
      <c r="J24" s="169"/>
      <c r="K24" s="169">
        <f>SUM(K25:K32)</f>
        <v>0</v>
      </c>
      <c r="L24" s="169"/>
      <c r="M24" s="169">
        <f>SUM(M25:M32)</f>
        <v>0</v>
      </c>
      <c r="N24" s="168"/>
      <c r="O24" s="168">
        <f>SUM(O25:O32)</f>
        <v>0</v>
      </c>
      <c r="P24" s="168"/>
      <c r="Q24" s="168">
        <f>SUM(Q25:Q32)</f>
        <v>0</v>
      </c>
      <c r="R24" s="169"/>
      <c r="S24" s="169"/>
      <c r="T24" s="170"/>
      <c r="U24" s="164"/>
      <c r="V24" s="164">
        <f>SUM(V25:V32)</f>
        <v>0.81</v>
      </c>
      <c r="W24" s="164"/>
      <c r="X24" s="164"/>
      <c r="Y24" s="164"/>
      <c r="AG24" t="s">
        <v>110</v>
      </c>
    </row>
    <row r="25" spans="1:60" outlineLevel="1" x14ac:dyDescent="0.2">
      <c r="A25" s="172">
        <v>5</v>
      </c>
      <c r="B25" s="173" t="s">
        <v>196</v>
      </c>
      <c r="C25" s="188" t="s">
        <v>197</v>
      </c>
      <c r="D25" s="174" t="s">
        <v>151</v>
      </c>
      <c r="E25" s="175">
        <v>0.75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0</v>
      </c>
      <c r="O25" s="175">
        <f>ROUND(E25*N25,2)</f>
        <v>0</v>
      </c>
      <c r="P25" s="175">
        <v>0</v>
      </c>
      <c r="Q25" s="175">
        <f>ROUND(E25*P25,2)</f>
        <v>0</v>
      </c>
      <c r="R25" s="177" t="s">
        <v>198</v>
      </c>
      <c r="S25" s="177" t="s">
        <v>115</v>
      </c>
      <c r="T25" s="178" t="s">
        <v>115</v>
      </c>
      <c r="U25" s="161">
        <v>9.9000000000000005E-2</v>
      </c>
      <c r="V25" s="161">
        <f>ROUND(E25*U25,2)</f>
        <v>7.0000000000000007E-2</v>
      </c>
      <c r="W25" s="161"/>
      <c r="X25" s="161" t="s">
        <v>199</v>
      </c>
      <c r="Y25" s="161" t="s">
        <v>117</v>
      </c>
      <c r="Z25" s="151"/>
      <c r="AA25" s="151"/>
      <c r="AB25" s="151"/>
      <c r="AC25" s="151"/>
      <c r="AD25" s="151"/>
      <c r="AE25" s="151"/>
      <c r="AF25" s="151"/>
      <c r="AG25" s="151" t="s">
        <v>200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2" x14ac:dyDescent="0.2">
      <c r="A26" s="158"/>
      <c r="B26" s="159"/>
      <c r="C26" s="249" t="s">
        <v>201</v>
      </c>
      <c r="D26" s="250"/>
      <c r="E26" s="250"/>
      <c r="F26" s="250"/>
      <c r="G26" s="250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129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79">
        <v>6</v>
      </c>
      <c r="B27" s="180" t="s">
        <v>202</v>
      </c>
      <c r="C27" s="187" t="s">
        <v>203</v>
      </c>
      <c r="D27" s="181" t="s">
        <v>151</v>
      </c>
      <c r="E27" s="182">
        <v>0.75</v>
      </c>
      <c r="F27" s="183"/>
      <c r="G27" s="184">
        <f>ROUND(E27*F27,2)</f>
        <v>0</v>
      </c>
      <c r="H27" s="183"/>
      <c r="I27" s="184">
        <f>ROUND(E27*H27,2)</f>
        <v>0</v>
      </c>
      <c r="J27" s="183"/>
      <c r="K27" s="184">
        <f>ROUND(E27*J27,2)</f>
        <v>0</v>
      </c>
      <c r="L27" s="184">
        <v>21</v>
      </c>
      <c r="M27" s="184">
        <f>G27*(1+L27/100)</f>
        <v>0</v>
      </c>
      <c r="N27" s="182">
        <v>0</v>
      </c>
      <c r="O27" s="182">
        <f>ROUND(E27*N27,2)</f>
        <v>0</v>
      </c>
      <c r="P27" s="182">
        <v>0</v>
      </c>
      <c r="Q27" s="182">
        <f>ROUND(E27*P27,2)</f>
        <v>0</v>
      </c>
      <c r="R27" s="184" t="s">
        <v>136</v>
      </c>
      <c r="S27" s="184" t="s">
        <v>115</v>
      </c>
      <c r="T27" s="185" t="s">
        <v>115</v>
      </c>
      <c r="U27" s="161">
        <v>0.94199999999999995</v>
      </c>
      <c r="V27" s="161">
        <f>ROUND(E27*U27,2)</f>
        <v>0.71</v>
      </c>
      <c r="W27" s="161"/>
      <c r="X27" s="161" t="s">
        <v>199</v>
      </c>
      <c r="Y27" s="161" t="s">
        <v>117</v>
      </c>
      <c r="Z27" s="151"/>
      <c r="AA27" s="151"/>
      <c r="AB27" s="151"/>
      <c r="AC27" s="151"/>
      <c r="AD27" s="151"/>
      <c r="AE27" s="151"/>
      <c r="AF27" s="151"/>
      <c r="AG27" s="151" t="s">
        <v>200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72">
        <v>7</v>
      </c>
      <c r="B28" s="173" t="s">
        <v>204</v>
      </c>
      <c r="C28" s="188" t="s">
        <v>205</v>
      </c>
      <c r="D28" s="174" t="s">
        <v>151</v>
      </c>
      <c r="E28" s="175">
        <v>0.75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</v>
      </c>
      <c r="O28" s="175">
        <f>ROUND(E28*N28,2)</f>
        <v>0</v>
      </c>
      <c r="P28" s="175">
        <v>0</v>
      </c>
      <c r="Q28" s="175">
        <f>ROUND(E28*P28,2)</f>
        <v>0</v>
      </c>
      <c r="R28" s="177" t="s">
        <v>206</v>
      </c>
      <c r="S28" s="177" t="s">
        <v>115</v>
      </c>
      <c r="T28" s="178" t="s">
        <v>115</v>
      </c>
      <c r="U28" s="161">
        <v>4.2000000000000003E-2</v>
      </c>
      <c r="V28" s="161">
        <f>ROUND(E28*U28,2)</f>
        <v>0.03</v>
      </c>
      <c r="W28" s="161"/>
      <c r="X28" s="161" t="s">
        <v>199</v>
      </c>
      <c r="Y28" s="161" t="s">
        <v>117</v>
      </c>
      <c r="Z28" s="151"/>
      <c r="AA28" s="151"/>
      <c r="AB28" s="151"/>
      <c r="AC28" s="151"/>
      <c r="AD28" s="151"/>
      <c r="AE28" s="151"/>
      <c r="AF28" s="151"/>
      <c r="AG28" s="151" t="s">
        <v>200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2" x14ac:dyDescent="0.2">
      <c r="A29" s="158"/>
      <c r="B29" s="159"/>
      <c r="C29" s="249" t="s">
        <v>207</v>
      </c>
      <c r="D29" s="250"/>
      <c r="E29" s="250"/>
      <c r="F29" s="250"/>
      <c r="G29" s="250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129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72">
        <v>8</v>
      </c>
      <c r="B30" s="173" t="s">
        <v>208</v>
      </c>
      <c r="C30" s="188" t="s">
        <v>209</v>
      </c>
      <c r="D30" s="174" t="s">
        <v>151</v>
      </c>
      <c r="E30" s="175">
        <v>9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0</v>
      </c>
      <c r="O30" s="175">
        <f>ROUND(E30*N30,2)</f>
        <v>0</v>
      </c>
      <c r="P30" s="175">
        <v>0</v>
      </c>
      <c r="Q30" s="175">
        <f>ROUND(E30*P30,2)</f>
        <v>0</v>
      </c>
      <c r="R30" s="177" t="s">
        <v>206</v>
      </c>
      <c r="S30" s="177" t="s">
        <v>115</v>
      </c>
      <c r="T30" s="178" t="s">
        <v>115</v>
      </c>
      <c r="U30" s="161">
        <v>0</v>
      </c>
      <c r="V30" s="161">
        <f>ROUND(E30*U30,2)</f>
        <v>0</v>
      </c>
      <c r="W30" s="161"/>
      <c r="X30" s="161" t="s">
        <v>199</v>
      </c>
      <c r="Y30" s="161" t="s">
        <v>117</v>
      </c>
      <c r="Z30" s="151"/>
      <c r="AA30" s="151"/>
      <c r="AB30" s="151"/>
      <c r="AC30" s="151"/>
      <c r="AD30" s="151"/>
      <c r="AE30" s="151"/>
      <c r="AF30" s="151"/>
      <c r="AG30" s="151" t="s">
        <v>200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58"/>
      <c r="B31" s="159"/>
      <c r="C31" s="249" t="s">
        <v>207</v>
      </c>
      <c r="D31" s="250"/>
      <c r="E31" s="250"/>
      <c r="F31" s="250"/>
      <c r="G31" s="250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129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22.5" outlineLevel="1" x14ac:dyDescent="0.2">
      <c r="A32" s="172">
        <v>9</v>
      </c>
      <c r="B32" s="173" t="s">
        <v>210</v>
      </c>
      <c r="C32" s="188" t="s">
        <v>211</v>
      </c>
      <c r="D32" s="174" t="s">
        <v>151</v>
      </c>
      <c r="E32" s="175">
        <v>0.75</v>
      </c>
      <c r="F32" s="176"/>
      <c r="G32" s="177">
        <f>ROUND(E32*F32,2)</f>
        <v>0</v>
      </c>
      <c r="H32" s="176"/>
      <c r="I32" s="177">
        <f>ROUND(E32*H32,2)</f>
        <v>0</v>
      </c>
      <c r="J32" s="176"/>
      <c r="K32" s="177">
        <f>ROUND(E32*J32,2)</f>
        <v>0</v>
      </c>
      <c r="L32" s="177">
        <v>21</v>
      </c>
      <c r="M32" s="177">
        <f>G32*(1+L32/100)</f>
        <v>0</v>
      </c>
      <c r="N32" s="175">
        <v>0</v>
      </c>
      <c r="O32" s="175">
        <f>ROUND(E32*N32,2)</f>
        <v>0</v>
      </c>
      <c r="P32" s="175">
        <v>0</v>
      </c>
      <c r="Q32" s="175">
        <f>ROUND(E32*P32,2)</f>
        <v>0</v>
      </c>
      <c r="R32" s="177" t="s">
        <v>136</v>
      </c>
      <c r="S32" s="177" t="s">
        <v>115</v>
      </c>
      <c r="T32" s="178" t="s">
        <v>115</v>
      </c>
      <c r="U32" s="161">
        <v>0</v>
      </c>
      <c r="V32" s="161">
        <f>ROUND(E32*U32,2)</f>
        <v>0</v>
      </c>
      <c r="W32" s="161"/>
      <c r="X32" s="161" t="s">
        <v>199</v>
      </c>
      <c r="Y32" s="161" t="s">
        <v>117</v>
      </c>
      <c r="Z32" s="151"/>
      <c r="AA32" s="151"/>
      <c r="AB32" s="151"/>
      <c r="AC32" s="151"/>
      <c r="AD32" s="151"/>
      <c r="AE32" s="151"/>
      <c r="AF32" s="151"/>
      <c r="AG32" s="151" t="s">
        <v>200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33" x14ac:dyDescent="0.2">
      <c r="A33" s="3"/>
      <c r="B33" s="4"/>
      <c r="C33" s="190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v>12</v>
      </c>
      <c r="AF33">
        <v>21</v>
      </c>
      <c r="AG33" t="s">
        <v>95</v>
      </c>
    </row>
    <row r="34" spans="1:33" x14ac:dyDescent="0.2">
      <c r="A34" s="154"/>
      <c r="B34" s="155" t="s">
        <v>29</v>
      </c>
      <c r="C34" s="191"/>
      <c r="D34" s="156"/>
      <c r="E34" s="157"/>
      <c r="F34" s="157"/>
      <c r="G34" s="171">
        <f>G8+G17+G20+G24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f>SUMIF(L7:L32,AE33,G7:G32)</f>
        <v>0</v>
      </c>
      <c r="AF34">
        <f>SUMIF(L7:L32,AF33,G7:G32)</f>
        <v>0</v>
      </c>
      <c r="AG34" t="s">
        <v>212</v>
      </c>
    </row>
    <row r="35" spans="1:33" x14ac:dyDescent="0.2">
      <c r="C35" s="192"/>
      <c r="D35" s="10"/>
      <c r="AG35" t="s">
        <v>213</v>
      </c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4/Tvx0640ocCxKeUaD/nRiJmjQrHUxVD40R1nSyOSuQIi+omGa1949YJM1LqDFccNBShVwMyMbsN6Z2MRQvf9Q==" saltValue="0HMTTKyxwt1ixcUHTFXK6g==" spinCount="100000" sheet="1" formatRows="0"/>
  <mergeCells count="9">
    <mergeCell ref="C26:G26"/>
    <mergeCell ref="C29:G29"/>
    <mergeCell ref="C31:G31"/>
    <mergeCell ref="A1:G1"/>
    <mergeCell ref="C2:G2"/>
    <mergeCell ref="C3:G3"/>
    <mergeCell ref="C4:G4"/>
    <mergeCell ref="C10:G10"/>
    <mergeCell ref="C19:G19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Viktor Mičan</cp:lastModifiedBy>
  <cp:lastPrinted>2019-03-19T12:27:02Z</cp:lastPrinted>
  <dcterms:created xsi:type="dcterms:W3CDTF">2009-04-08T07:15:50Z</dcterms:created>
  <dcterms:modified xsi:type="dcterms:W3CDTF">2025-05-29T06:17:47Z</dcterms:modified>
</cp:coreProperties>
</file>