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19 kultivační média\"/>
    </mc:Choice>
  </mc:AlternateContent>
  <xr:revisionPtr revIDLastSave="0" documentId="13_ncr:1_{1643ABD7-E153-41BD-BE39-7532B025EF41}" xr6:coauthVersionLast="36" xr6:coauthVersionMax="36" xr10:uidLastSave="{00000000-0000-0000-0000-000000000000}"/>
  <bookViews>
    <workbookView xWindow="0" yWindow="0" windowWidth="24315" windowHeight="11010" xr2:uid="{00000000-000D-0000-FFFF-FFFF00000000}"/>
  </bookViews>
  <sheets>
    <sheet name="List1" sheetId="1" r:id="rId1"/>
  </sheets>
  <definedNames>
    <definedName name="_xlnm.Print_Area" localSheetId="0">List1!$A$1:$L$67</definedName>
  </definedNames>
  <calcPr calcId="191029"/>
</workbook>
</file>

<file path=xl/calcChain.xml><?xml version="1.0" encoding="utf-8"?>
<calcChain xmlns="http://schemas.openxmlformats.org/spreadsheetml/2006/main">
  <c r="E66" i="1" l="1"/>
  <c r="E65" i="1"/>
  <c r="E64" i="1"/>
  <c r="E63" i="1"/>
  <c r="E60" i="1"/>
  <c r="E59" i="1"/>
  <c r="E58" i="1"/>
  <c r="E57" i="1"/>
  <c r="E55" i="1"/>
  <c r="E54" i="1"/>
  <c r="E53" i="1"/>
  <c r="E52" i="1"/>
  <c r="E51" i="1"/>
  <c r="E47" i="1"/>
  <c r="J52" i="1" l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I55" i="1"/>
  <c r="L55" i="1" s="1"/>
  <c r="K55" i="1" s="1"/>
  <c r="H52" i="1"/>
  <c r="I52" i="1" s="1"/>
  <c r="L52" i="1" s="1"/>
  <c r="K52" i="1" s="1"/>
  <c r="H53" i="1"/>
  <c r="I53" i="1" s="1"/>
  <c r="L53" i="1" s="1"/>
  <c r="K53" i="1" s="1"/>
  <c r="H54" i="1"/>
  <c r="I54" i="1" s="1"/>
  <c r="L54" i="1" s="1"/>
  <c r="K54" i="1" s="1"/>
  <c r="H55" i="1"/>
  <c r="H56" i="1"/>
  <c r="I56" i="1" s="1"/>
  <c r="L56" i="1" s="1"/>
  <c r="K56" i="1" s="1"/>
  <c r="H57" i="1"/>
  <c r="I57" i="1" s="1"/>
  <c r="L57" i="1" s="1"/>
  <c r="K57" i="1" s="1"/>
  <c r="H58" i="1"/>
  <c r="I58" i="1" s="1"/>
  <c r="L58" i="1" s="1"/>
  <c r="K58" i="1" s="1"/>
  <c r="H59" i="1"/>
  <c r="I59" i="1" s="1"/>
  <c r="L59" i="1" s="1"/>
  <c r="H60" i="1"/>
  <c r="I60" i="1" s="1"/>
  <c r="L60" i="1" s="1"/>
  <c r="K60" i="1" s="1"/>
  <c r="H61" i="1"/>
  <c r="I61" i="1" s="1"/>
  <c r="L61" i="1" s="1"/>
  <c r="K61" i="1" s="1"/>
  <c r="H62" i="1"/>
  <c r="I62" i="1" s="1"/>
  <c r="L62" i="1" s="1"/>
  <c r="K62" i="1" s="1"/>
  <c r="H63" i="1"/>
  <c r="I63" i="1" s="1"/>
  <c r="L63" i="1" s="1"/>
  <c r="K63" i="1" s="1"/>
  <c r="H64" i="1"/>
  <c r="I64" i="1" s="1"/>
  <c r="L64" i="1" s="1"/>
  <c r="K64" i="1" s="1"/>
  <c r="H65" i="1"/>
  <c r="I65" i="1" s="1"/>
  <c r="L65" i="1" s="1"/>
  <c r="K65" i="1" s="1"/>
  <c r="H66" i="1"/>
  <c r="I66" i="1" s="1"/>
  <c r="L66" i="1" s="1"/>
  <c r="K66" i="1" s="1"/>
  <c r="J51" i="1"/>
  <c r="H51" i="1"/>
  <c r="I51" i="1" s="1"/>
  <c r="L51" i="1" s="1"/>
  <c r="J48" i="1"/>
  <c r="H48" i="1"/>
  <c r="I48" i="1" s="1"/>
  <c r="L48" i="1" s="1"/>
  <c r="J47" i="1"/>
  <c r="H47" i="1"/>
  <c r="I47" i="1" s="1"/>
  <c r="L47" i="1" s="1"/>
  <c r="K47" i="1" s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H29" i="1"/>
  <c r="I29" i="1" s="1"/>
  <c r="L29" i="1" s="1"/>
  <c r="K29" i="1" s="1"/>
  <c r="H30" i="1"/>
  <c r="I30" i="1" s="1"/>
  <c r="L30" i="1" s="1"/>
  <c r="K30" i="1" s="1"/>
  <c r="H31" i="1"/>
  <c r="I31" i="1" s="1"/>
  <c r="L31" i="1" s="1"/>
  <c r="K31" i="1" s="1"/>
  <c r="H32" i="1"/>
  <c r="I32" i="1" s="1"/>
  <c r="L32" i="1" s="1"/>
  <c r="K32" i="1" s="1"/>
  <c r="H33" i="1"/>
  <c r="I33" i="1" s="1"/>
  <c r="L33" i="1" s="1"/>
  <c r="K33" i="1" s="1"/>
  <c r="H34" i="1"/>
  <c r="I34" i="1" s="1"/>
  <c r="L34" i="1" s="1"/>
  <c r="K34" i="1" s="1"/>
  <c r="H35" i="1"/>
  <c r="I35" i="1" s="1"/>
  <c r="L35" i="1" s="1"/>
  <c r="K35" i="1" s="1"/>
  <c r="H36" i="1"/>
  <c r="I36" i="1" s="1"/>
  <c r="L36" i="1" s="1"/>
  <c r="K36" i="1" s="1"/>
  <c r="H37" i="1"/>
  <c r="I37" i="1" s="1"/>
  <c r="L37" i="1" s="1"/>
  <c r="K37" i="1" s="1"/>
  <c r="H38" i="1"/>
  <c r="I38" i="1" s="1"/>
  <c r="L38" i="1" s="1"/>
  <c r="K38" i="1" s="1"/>
  <c r="H39" i="1"/>
  <c r="I39" i="1" s="1"/>
  <c r="L39" i="1" s="1"/>
  <c r="K39" i="1" s="1"/>
  <c r="H40" i="1"/>
  <c r="I40" i="1" s="1"/>
  <c r="L40" i="1" s="1"/>
  <c r="H41" i="1"/>
  <c r="I41" i="1" s="1"/>
  <c r="L41" i="1" s="1"/>
  <c r="K41" i="1" s="1"/>
  <c r="H42" i="1"/>
  <c r="I42" i="1" s="1"/>
  <c r="L42" i="1" s="1"/>
  <c r="K42" i="1" s="1"/>
  <c r="H43" i="1"/>
  <c r="I43" i="1" s="1"/>
  <c r="L43" i="1" s="1"/>
  <c r="K43" i="1" s="1"/>
  <c r="H44" i="1"/>
  <c r="I44" i="1" s="1"/>
  <c r="L44" i="1" s="1"/>
  <c r="K44" i="1" s="1"/>
  <c r="J28" i="1"/>
  <c r="H28" i="1"/>
  <c r="I28" i="1" s="1"/>
  <c r="L28" i="1" s="1"/>
  <c r="J14" i="1"/>
  <c r="J15" i="1"/>
  <c r="J16" i="1"/>
  <c r="J17" i="1"/>
  <c r="J18" i="1"/>
  <c r="J19" i="1"/>
  <c r="J20" i="1"/>
  <c r="J21" i="1"/>
  <c r="J22" i="1"/>
  <c r="J23" i="1"/>
  <c r="J24" i="1"/>
  <c r="J25" i="1"/>
  <c r="I21" i="1"/>
  <c r="L21" i="1" s="1"/>
  <c r="K21" i="1" s="1"/>
  <c r="H14" i="1"/>
  <c r="I14" i="1" s="1"/>
  <c r="L14" i="1" s="1"/>
  <c r="K14" i="1" s="1"/>
  <c r="H15" i="1"/>
  <c r="I15" i="1" s="1"/>
  <c r="L15" i="1" s="1"/>
  <c r="K15" i="1" s="1"/>
  <c r="H16" i="1"/>
  <c r="I16" i="1" s="1"/>
  <c r="L16" i="1" s="1"/>
  <c r="K16" i="1" s="1"/>
  <c r="H17" i="1"/>
  <c r="I17" i="1" s="1"/>
  <c r="L17" i="1" s="1"/>
  <c r="K17" i="1" s="1"/>
  <c r="H18" i="1"/>
  <c r="I18" i="1" s="1"/>
  <c r="L18" i="1" s="1"/>
  <c r="K18" i="1" s="1"/>
  <c r="H19" i="1"/>
  <c r="I19" i="1" s="1"/>
  <c r="L19" i="1" s="1"/>
  <c r="K19" i="1" s="1"/>
  <c r="H20" i="1"/>
  <c r="I20" i="1" s="1"/>
  <c r="L20" i="1" s="1"/>
  <c r="H21" i="1"/>
  <c r="H22" i="1"/>
  <c r="I22" i="1" s="1"/>
  <c r="L22" i="1" s="1"/>
  <c r="H23" i="1"/>
  <c r="I23" i="1" s="1"/>
  <c r="L23" i="1" s="1"/>
  <c r="H24" i="1"/>
  <c r="I24" i="1" s="1"/>
  <c r="L24" i="1" s="1"/>
  <c r="H25" i="1"/>
  <c r="I25" i="1" s="1"/>
  <c r="L25" i="1" s="1"/>
  <c r="K25" i="1" s="1"/>
  <c r="J13" i="1"/>
  <c r="H13" i="1"/>
  <c r="I13" i="1" s="1"/>
  <c r="L13" i="1" s="1"/>
  <c r="J9" i="1"/>
  <c r="J10" i="1"/>
  <c r="H9" i="1"/>
  <c r="I9" i="1" s="1"/>
  <c r="L9" i="1" s="1"/>
  <c r="K9" i="1" s="1"/>
  <c r="H10" i="1"/>
  <c r="I10" i="1" s="1"/>
  <c r="L10" i="1" s="1"/>
  <c r="K20" i="1" l="1"/>
  <c r="K59" i="1"/>
  <c r="K51" i="1"/>
  <c r="J49" i="1"/>
  <c r="K48" i="1"/>
  <c r="K49" i="1" s="1"/>
  <c r="K22" i="1"/>
  <c r="K23" i="1"/>
  <c r="J26" i="1"/>
  <c r="L49" i="1"/>
  <c r="K24" i="1"/>
  <c r="L26" i="1"/>
  <c r="J45" i="1"/>
  <c r="K10" i="1"/>
  <c r="K67" i="1"/>
  <c r="J67" i="1"/>
  <c r="L67" i="1"/>
  <c r="K40" i="1"/>
  <c r="L45" i="1"/>
  <c r="K28" i="1"/>
  <c r="K13" i="1"/>
  <c r="J8" i="1"/>
  <c r="J11" i="1" s="1"/>
  <c r="H8" i="1"/>
  <c r="I8" i="1" s="1"/>
  <c r="L8" i="1" s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0" i="1"/>
  <c r="E9" i="1"/>
  <c r="E8" i="1"/>
  <c r="K26" i="1" l="1"/>
  <c r="K8" i="1"/>
  <c r="L11" i="1"/>
  <c r="K11" i="1"/>
  <c r="K45" i="1"/>
</calcChain>
</file>

<file path=xl/sharedStrings.xml><?xml version="1.0" encoding="utf-8"?>
<sst xmlns="http://schemas.openxmlformats.org/spreadsheetml/2006/main" count="179" uniqueCount="105">
  <si>
    <t>BHI agar, 90 mm</t>
  </si>
  <si>
    <t>Bramborový agar, 90 mm</t>
  </si>
  <si>
    <t>Corn meal agar, 90 mm</t>
  </si>
  <si>
    <t>Čokoládový agar, 90 mm</t>
  </si>
  <si>
    <t>Deoxycholát-citrátový agar/DC agar, 90 mm</t>
  </si>
  <si>
    <t>Fastidious Anaerobe Agar + 5 % koňské krvee (FAA-HB), 90 mm</t>
  </si>
  <si>
    <t>Krevní agar, 90 mm</t>
  </si>
  <si>
    <t>MacConkey agar se sorbitolem, 90 mm</t>
  </si>
  <si>
    <t>MacConkey agar, 90 mm</t>
  </si>
  <si>
    <t>Malt extract agar, 90 mm</t>
  </si>
  <si>
    <t>Middlebrookovo medium</t>
  </si>
  <si>
    <t>Muller Hinton agar + 2% glukózy a mehtylénovou modří, 90 mm</t>
  </si>
  <si>
    <t>RPMI 1640 medium, 90 mm</t>
  </si>
  <si>
    <t>Sabouraud agar s chloramfenikolem, 90 mm</t>
  </si>
  <si>
    <t>Sabouraudův bujón, 10 ml</t>
  </si>
  <si>
    <t>Thioglykolátová půda s resaurinem</t>
  </si>
  <si>
    <t>Šikmý agar pro sérologii salmonel</t>
  </si>
  <si>
    <t>Urea - médium pro H. pylori</t>
  </si>
  <si>
    <t>Urea agar pro průkaz ureázové aktivity dermatofytů</t>
  </si>
  <si>
    <t>vyplní účastník řízení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</si>
  <si>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</si>
  <si>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</si>
  <si>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</si>
  <si>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</si>
  <si>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</si>
  <si>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</si>
  <si>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</si>
  <si>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</si>
  <si>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</si>
  <si>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</si>
  <si>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</si>
  <si>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</si>
  <si>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</si>
  <si>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</si>
  <si>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</si>
  <si>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</si>
  <si>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</si>
  <si>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Požadavky</t>
  </si>
  <si>
    <t xml:space="preserve">EUCAST pro testování citlivosti </t>
  </si>
  <si>
    <t>Cena v Kč bez DPH/1 ks</t>
  </si>
  <si>
    <t>DPH v %</t>
  </si>
  <si>
    <t>DPH v Kč</t>
  </si>
  <si>
    <t>Cena v Kč vč. DPH/1 ks</t>
  </si>
  <si>
    <t>Trypton sójový agar - otisková plotna, 55-60 mm</t>
  </si>
  <si>
    <t xml:space="preserve">V souladu s Doporučením pro lab. diagnostiku pertuse a parapertuse. </t>
  </si>
  <si>
    <t>V souladu s Doporučeným postupem k zajištění surveillance programu invazivních onemocnění způsobených H. inluenzae.</t>
  </si>
  <si>
    <t xml:space="preserve">2. </t>
  </si>
  <si>
    <t xml:space="preserve">3. </t>
  </si>
  <si>
    <t>Mueller-Hinton bujón, 5 ml</t>
  </si>
  <si>
    <t>V souladu s Doporučeným postupem při výskytu případu onemocnění záškrtem.</t>
  </si>
  <si>
    <t>Glukózový bujón, 5 ml</t>
  </si>
  <si>
    <t>Šulova půda, 5 ml</t>
  </si>
  <si>
    <t>Vaječná půda Ogawa</t>
  </si>
  <si>
    <t>Vaječná půda Löwenstein-Jensen</t>
  </si>
  <si>
    <t>Dodávky hotových kultivačních médií</t>
  </si>
  <si>
    <t xml:space="preserve">Komerční název a katalogové číslo produktu </t>
  </si>
  <si>
    <t>Schaedler agar, 90 mm</t>
  </si>
  <si>
    <t>Schaedler CNA agar, 90 mm</t>
  </si>
  <si>
    <t>Selektivní agar pro dermatofyty, 90 mm</t>
  </si>
  <si>
    <t>Chromogenní selektivní kultivační médium k detekci a rozlišení hlavních druhů Candida, včetně C. auris, 90 mm</t>
  </si>
  <si>
    <t>Selektivní agar pro kultivaci MRSA, 90 mm</t>
  </si>
  <si>
    <t>Agar pro selektivní izolaci Vibrio cholerae (TCŽS), 90 mm</t>
  </si>
  <si>
    <t>Agar pro selektivní izolaci Enterococcus sp., 90 mm</t>
  </si>
  <si>
    <t>Selektivní agar pro kultivaci Yersinia sp., 90 mm</t>
  </si>
  <si>
    <t>Selektivní agar pro kultivaci S. agalactiae, 90 mm</t>
  </si>
  <si>
    <t>Selektivní agar pro kultivaci patogenních neisserií, 90 mm</t>
  </si>
  <si>
    <t>Selektivní agar pro kultivaci Listeria sp., 90 mm</t>
  </si>
  <si>
    <t>Selektivní agar pro kultivaci Legionella sp., 90 mm</t>
  </si>
  <si>
    <t>Selektivní agar pro kultivaci Haemophilus sp., 90 mm</t>
  </si>
  <si>
    <t>Selektivní agar pro kultivaci Campylobacter sp., 90 mm</t>
  </si>
  <si>
    <t>Selektivní agar pro kultivaci C. diphtheriae, 90 mm</t>
  </si>
  <si>
    <t>Selektivní agar pro kultivaci Bordetella sp., 90 mm</t>
  </si>
  <si>
    <t>Mueller-Hinton agar, 90 mm</t>
  </si>
  <si>
    <t>Mueller-Hinton agar s 5 % koňské krve a 20 mg/l β-NAD, 90 mm</t>
  </si>
  <si>
    <t>Chromogenní kulivační médium pro přímou identifikaci mikroorganismů způsobující infekce močových cest, 90 mm</t>
  </si>
  <si>
    <t>Chromogenní kulivační médium pro screening enterobakterií produkujících ESBL, 90 mm</t>
  </si>
  <si>
    <t>Média pro testování diskové citlivosti na antibiotika</t>
  </si>
  <si>
    <t>Selektivní kultivační média</t>
  </si>
  <si>
    <t>Základní kultivační média</t>
  </si>
  <si>
    <t>Chromogenní kultivační média</t>
  </si>
  <si>
    <t>Média pro mykologii, laboratoř TBC a ostatní</t>
  </si>
  <si>
    <t>Předpoklá- daný odběr ks/2 roky</t>
  </si>
  <si>
    <t xml:space="preserve">1. </t>
  </si>
  <si>
    <t>Cena za předpokládaný odběr v Kč bez DPH /2 roky</t>
  </si>
  <si>
    <t>DPH v Kč za předpokládaný odběr/2 roky</t>
  </si>
  <si>
    <t>Cena za předpokládaný odběr v Kč vč. DPH /2 roky</t>
  </si>
  <si>
    <t>I.</t>
  </si>
  <si>
    <t>II.</t>
  </si>
  <si>
    <t>III.</t>
  </si>
  <si>
    <t>IV.</t>
  </si>
  <si>
    <t>V.</t>
  </si>
  <si>
    <t>CELKEM ZA ČÁST I.</t>
  </si>
  <si>
    <t>CELKEM ZA ČÁST II.</t>
  </si>
  <si>
    <t>CELKEM ZA ČÁST III.</t>
  </si>
  <si>
    <t>CELKEM ZA ČÁST IV.</t>
  </si>
  <si>
    <t>CELKEM ZA ČÁST V.</t>
  </si>
  <si>
    <t>Evidenční číslo: OPA/Hal/2025/19/kultivační média</t>
  </si>
  <si>
    <t>Systémové číslo: P25V00000173</t>
  </si>
  <si>
    <t>Příloha č.1 -  Cenová nabídka</t>
  </si>
  <si>
    <r>
      <t xml:space="preserve">Todd-Hewitt bujón pro selektivní kultivaci GBS, 6 ml </t>
    </r>
    <r>
      <rPr>
        <sz val="9"/>
        <color rgb="FF00A249"/>
        <rFont val="Verdana"/>
        <family val="2"/>
        <charset val="238"/>
      </rPr>
      <t>(nebo 5,0</t>
    </r>
    <r>
      <rPr>
        <sz val="9"/>
        <color rgb="FF00A249"/>
        <rFont val="Calibri"/>
        <family val="2"/>
        <charset val="238"/>
      </rPr>
      <t>±</t>
    </r>
    <r>
      <rPr>
        <sz val="8.1"/>
        <color rgb="FF00A249"/>
        <rFont val="Verdana"/>
        <family val="2"/>
        <charset val="238"/>
      </rPr>
      <t>0,5 g)</t>
    </r>
  </si>
  <si>
    <r>
      <t>Selenitový bujón, 5 ml</t>
    </r>
    <r>
      <rPr>
        <sz val="9"/>
        <color rgb="FF00A249"/>
        <rFont val="Verdana"/>
        <family val="2"/>
        <charset val="238"/>
      </rPr>
      <t xml:space="preserve"> (nebo10</t>
    </r>
    <r>
      <rPr>
        <sz val="9"/>
        <color rgb="FF00A249"/>
        <rFont val="Calibri"/>
        <family val="2"/>
        <charset val="238"/>
      </rPr>
      <t>±</t>
    </r>
    <r>
      <rPr>
        <sz val="8.1"/>
        <color rgb="FF00A249"/>
        <rFont val="Verdana"/>
        <family val="2"/>
        <charset val="238"/>
      </rPr>
      <t>0,5 ml)</t>
    </r>
  </si>
  <si>
    <r>
      <t xml:space="preserve">Schaedler bujón, 5 ml </t>
    </r>
    <r>
      <rPr>
        <sz val="9"/>
        <color rgb="FF00A249"/>
        <rFont val="Verdana"/>
        <family val="2"/>
        <charset val="238"/>
      </rPr>
      <t>(nebo 9</t>
    </r>
    <r>
      <rPr>
        <sz val="9"/>
        <color rgb="FF00A249"/>
        <rFont val="Calibri"/>
        <family val="2"/>
        <charset val="238"/>
      </rPr>
      <t>±</t>
    </r>
    <r>
      <rPr>
        <sz val="8.1"/>
        <color rgb="FF00A249"/>
        <rFont val="Verdana"/>
        <family val="2"/>
        <charset val="238"/>
      </rPr>
      <t>0,5 g)</t>
    </r>
  </si>
  <si>
    <r>
      <t>Živný bujón, 5 ml</t>
    </r>
    <r>
      <rPr>
        <sz val="9"/>
        <color rgb="FF00A249"/>
        <rFont val="Verdana"/>
        <family val="2"/>
        <charset val="238"/>
      </rPr>
      <t xml:space="preserve"> (nebo 3,0-3,3 g)</t>
    </r>
  </si>
  <si>
    <r>
      <t xml:space="preserve">Alkalická peptonová voda, 5 ml </t>
    </r>
    <r>
      <rPr>
        <sz val="9"/>
        <color rgb="FF00A249"/>
        <rFont val="Verdana"/>
        <family val="2"/>
        <charset val="238"/>
      </rPr>
      <t>(nebo 10,-10,3 g)</t>
    </r>
  </si>
  <si>
    <r>
      <t xml:space="preserve">Nutrient broth with glucose, 5 ml </t>
    </r>
    <r>
      <rPr>
        <sz val="9"/>
        <color rgb="FF00A249"/>
        <rFont val="Verdana"/>
        <family val="2"/>
        <charset val="238"/>
      </rPr>
      <t>(nebo 9</t>
    </r>
    <r>
      <rPr>
        <sz val="9"/>
        <color rgb="FF00A249"/>
        <rFont val="Calibri"/>
        <family val="2"/>
        <charset val="238"/>
      </rPr>
      <t xml:space="preserve">±0,5 </t>
    </r>
    <r>
      <rPr>
        <sz val="8.1"/>
        <color rgb="FF00A249"/>
        <rFont val="Verdana"/>
        <family val="2"/>
        <charset val="238"/>
      </rPr>
      <t>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</si>
</sst>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9"/>
      <color indexed="8"/>
      <name val="Verdana"/>
      <family val="2"/>
      <charset val="238"/>
    </font>
    <font>
      <sz val="9"/>
      <name val="Verdana"/>
      <family val="2"/>
      <charset val="238"/>
    </font>
    <font>
      <b/>
      <sz val="9"/>
      <color indexed="8"/>
      <name val="Verdana"/>
      <family val="2"/>
      <charset val="238"/>
    </font>
    <font>
      <b/>
      <sz val="8"/>
      <color indexed="8"/>
      <name val="Verdana"/>
      <family val="2"/>
      <charset val="238"/>
    </font>
    <font>
      <b/>
      <sz val="14"/>
      <color indexed="8"/>
      <name val="Verdana"/>
      <family val="2"/>
      <charset val="238"/>
    </font>
    <font>
      <b/>
      <sz val="9"/>
      <name val="Verdana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9"/>
      <color rgb="FF00A249"/>
      <name val="Verdana"/>
      <family val="2"/>
      <charset val="238"/>
    </font>
    <font>
      <sz val="9"/>
      <color rgb="FF00A249"/>
      <name val="Calibri"/>
      <family val="2"/>
      <charset val="238"/>
    </font>
    <font>
      <sz val="8.1"/>
      <color rgb="FF00A249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/>
    <xf numFmtId="0" fontId="4" fillId="0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" fontId="2" fillId="0" borderId="0" xfId="0" applyNumberFormat="1" applyFont="1"/>
    <xf numFmtId="49" fontId="3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1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A249"/>
      <color rgb="FF007E39"/>
      <color rgb="FFFFFF99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tabSelected="1" topLeftCell="A34" zoomScale="90" zoomScaleNormal="90" workbookViewId="0">
      <selection activeCell="E37" sqref="E37"/>
    </sheetView>
  </sheetViews>
  <sheetFormatPr defaultRowHeight="15" x14ac:dyDescent="0.25"/>
  <cols>
    <col min="1" max="1" width="5.42578125" customWidth="1"/>
    <col min="2" max="2" width="35.42578125" customWidth="1"/>
    <col min="3" max="4" width="25.85546875" customWidth="1"/>
    <col min="5" max="5" width="11.5703125" customWidth="1"/>
    <col min="6" max="6" width="12.28515625" customWidth="1"/>
    <col min="7" max="7" width="6.140625" customWidth="1"/>
    <col min="8" max="8" width="10.5703125" customWidth="1"/>
    <col min="9" max="9" width="11.28515625" customWidth="1"/>
    <col min="10" max="10" width="16" customWidth="1"/>
    <col min="11" max="11" width="15.85546875" customWidth="1"/>
    <col min="12" max="12" width="16.7109375" customWidth="1"/>
  </cols>
  <sheetData>
    <row r="1" spans="1:17" x14ac:dyDescent="0.25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8" x14ac:dyDescent="0.25">
      <c r="A3" s="31" t="s">
        <v>54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1"/>
      <c r="O3" s="1"/>
      <c r="P3" s="1"/>
      <c r="Q3" s="1"/>
    </row>
    <row r="4" spans="1:17" x14ac:dyDescent="0.25">
      <c r="A4" s="35" t="s">
        <v>96</v>
      </c>
      <c r="B4" s="36"/>
      <c r="C4" s="36"/>
      <c r="D4" s="36"/>
      <c r="E4" s="36"/>
      <c r="F4" s="36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35" t="s">
        <v>97</v>
      </c>
      <c r="B5" s="36"/>
      <c r="C5" s="36"/>
      <c r="D5" s="36"/>
      <c r="E5" s="36"/>
      <c r="F5" s="36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9"/>
      <c r="B6" s="10"/>
      <c r="C6" s="2"/>
      <c r="D6" s="2"/>
      <c r="E6" s="2"/>
      <c r="F6" s="37" t="s">
        <v>19</v>
      </c>
      <c r="G6" s="38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42" x14ac:dyDescent="0.25">
      <c r="A7" s="13" t="s">
        <v>86</v>
      </c>
      <c r="B7" s="20" t="s">
        <v>76</v>
      </c>
      <c r="C7" s="13" t="s">
        <v>37</v>
      </c>
      <c r="D7" s="14" t="s">
        <v>55</v>
      </c>
      <c r="E7" s="12" t="s">
        <v>81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83</v>
      </c>
      <c r="K7" s="12" t="s">
        <v>84</v>
      </c>
      <c r="L7" s="12" t="s">
        <v>85</v>
      </c>
      <c r="M7" s="1"/>
      <c r="N7" s="1"/>
      <c r="O7" s="1"/>
      <c r="P7" s="1"/>
      <c r="Q7" s="1"/>
    </row>
    <row r="8" spans="1:17" s="7" customFormat="1" ht="30" customHeight="1" x14ac:dyDescent="0.25">
      <c r="A8" s="11" t="s">
        <v>82</v>
      </c>
      <c r="B8" s="21" t="s">
        <v>72</v>
      </c>
      <c r="C8" s="15" t="s">
        <v>38</v>
      </c>
      <c r="D8" s="28"/>
      <c r="E8" s="16">
        <f>58000/2</f>
        <v>29000</v>
      </c>
      <c r="F8" s="18"/>
      <c r="G8" s="19"/>
      <c r="H8" s="17">
        <f>F8*G8</f>
        <v>0</v>
      </c>
      <c r="I8" s="17">
        <f>F8+H8</f>
        <v>0</v>
      </c>
      <c r="J8" s="17">
        <f>F8*E8</f>
        <v>0</v>
      </c>
      <c r="K8" s="17">
        <f>L8-J8</f>
        <v>0</v>
      </c>
      <c r="L8" s="17">
        <f>I8*E8</f>
        <v>0</v>
      </c>
      <c r="M8" s="6"/>
      <c r="N8" s="6"/>
      <c r="O8" s="6"/>
      <c r="P8" s="6"/>
      <c r="Q8" s="6"/>
    </row>
    <row r="9" spans="1:17" s="7" customFormat="1" ht="30" customHeight="1" x14ac:dyDescent="0.25">
      <c r="A9" s="11" t="s">
        <v>46</v>
      </c>
      <c r="B9" s="21" t="s">
        <v>73</v>
      </c>
      <c r="C9" s="15" t="s">
        <v>38</v>
      </c>
      <c r="D9" s="28"/>
      <c r="E9" s="16">
        <f>16000/2</f>
        <v>8000</v>
      </c>
      <c r="F9" s="18"/>
      <c r="G9" s="19"/>
      <c r="H9" s="17">
        <f t="shared" ref="H9:H10" si="0">F9*G9</f>
        <v>0</v>
      </c>
      <c r="I9" s="17">
        <f t="shared" ref="I9:I10" si="1">F9+H9</f>
        <v>0</v>
      </c>
      <c r="J9" s="17">
        <f t="shared" ref="J9:J10" si="2">F9*E9</f>
        <v>0</v>
      </c>
      <c r="K9" s="17">
        <f t="shared" ref="K9:K10" si="3">L9-J9</f>
        <v>0</v>
      </c>
      <c r="L9" s="17">
        <f t="shared" ref="L9:L10" si="4">I9*E9</f>
        <v>0</v>
      </c>
      <c r="M9" s="6"/>
      <c r="N9" s="6"/>
      <c r="O9" s="6"/>
      <c r="P9" s="6"/>
      <c r="Q9" s="6"/>
    </row>
    <row r="10" spans="1:17" s="7" customFormat="1" ht="30" customHeight="1" x14ac:dyDescent="0.25">
      <c r="A10" s="11" t="s">
        <v>47</v>
      </c>
      <c r="B10" s="21" t="s">
        <v>5</v>
      </c>
      <c r="C10" s="15" t="s">
        <v>38</v>
      </c>
      <c r="D10" s="28"/>
      <c r="E10" s="16">
        <f>2000/2</f>
        <v>1000</v>
      </c>
      <c r="F10" s="18"/>
      <c r="G10" s="19"/>
      <c r="H10" s="17">
        <f t="shared" si="0"/>
        <v>0</v>
      </c>
      <c r="I10" s="17">
        <f t="shared" si="1"/>
        <v>0</v>
      </c>
      <c r="J10" s="17">
        <f t="shared" si="2"/>
        <v>0</v>
      </c>
      <c r="K10" s="17">
        <f t="shared" si="3"/>
        <v>0</v>
      </c>
      <c r="L10" s="17">
        <f t="shared" si="4"/>
        <v>0</v>
      </c>
      <c r="M10" s="6"/>
      <c r="N10" s="6"/>
      <c r="O10" s="6"/>
      <c r="P10" s="6"/>
      <c r="Q10" s="6"/>
    </row>
    <row r="11" spans="1:17" s="7" customFormat="1" ht="30" customHeight="1" x14ac:dyDescent="0.25">
      <c r="A11" s="33" t="s">
        <v>91</v>
      </c>
      <c r="B11" s="34"/>
      <c r="C11" s="34"/>
      <c r="D11" s="34"/>
      <c r="E11" s="34"/>
      <c r="F11" s="34"/>
      <c r="G11" s="34"/>
      <c r="H11" s="34"/>
      <c r="I11" s="34"/>
      <c r="J11" s="23">
        <f>SUM(J8:J10)</f>
        <v>0</v>
      </c>
      <c r="K11" s="23">
        <f>SUM(K8:K10)</f>
        <v>0</v>
      </c>
      <c r="L11" s="23">
        <f>SUM(L8:L10)</f>
        <v>0</v>
      </c>
      <c r="M11" s="6"/>
      <c r="N11" s="6"/>
      <c r="O11" s="6"/>
      <c r="P11" s="6"/>
      <c r="Q11" s="6"/>
    </row>
    <row r="12" spans="1:17" ht="42" x14ac:dyDescent="0.25">
      <c r="A12" s="13" t="s">
        <v>87</v>
      </c>
      <c r="B12" s="20" t="s">
        <v>77</v>
      </c>
      <c r="C12" s="13" t="s">
        <v>37</v>
      </c>
      <c r="D12" s="14" t="s">
        <v>55</v>
      </c>
      <c r="E12" s="12" t="s">
        <v>81</v>
      </c>
      <c r="F12" s="12" t="s">
        <v>39</v>
      </c>
      <c r="G12" s="12" t="s">
        <v>40</v>
      </c>
      <c r="H12" s="12" t="s">
        <v>41</v>
      </c>
      <c r="I12" s="12" t="s">
        <v>42</v>
      </c>
      <c r="J12" s="12" t="s">
        <v>83</v>
      </c>
      <c r="K12" s="12" t="s">
        <v>84</v>
      </c>
      <c r="L12" s="12" t="s">
        <v>85</v>
      </c>
      <c r="M12" s="1"/>
      <c r="N12" s="1"/>
      <c r="O12" s="1"/>
      <c r="P12" s="1"/>
      <c r="Q12" s="1"/>
    </row>
    <row r="13" spans="1:17" s="7" customFormat="1" ht="42" customHeight="1" x14ac:dyDescent="0.25">
      <c r="A13" s="11" t="s">
        <v>20</v>
      </c>
      <c r="B13" s="4" t="s">
        <v>71</v>
      </c>
      <c r="C13" s="15" t="s">
        <v>44</v>
      </c>
      <c r="D13" s="28"/>
      <c r="E13" s="16">
        <f>160/2</f>
        <v>80</v>
      </c>
      <c r="F13" s="18"/>
      <c r="G13" s="19"/>
      <c r="H13" s="17">
        <f>F13*G13</f>
        <v>0</v>
      </c>
      <c r="I13" s="17">
        <f>F13+H13</f>
        <v>0</v>
      </c>
      <c r="J13" s="17">
        <f>F13*E13</f>
        <v>0</v>
      </c>
      <c r="K13" s="17">
        <f>L13-J13</f>
        <v>0</v>
      </c>
      <c r="L13" s="17">
        <f>I13*E13</f>
        <v>0</v>
      </c>
      <c r="M13" s="6"/>
      <c r="N13" s="6"/>
      <c r="O13" s="6"/>
      <c r="P13" s="6"/>
      <c r="Q13" s="6"/>
    </row>
    <row r="14" spans="1:17" s="7" customFormat="1" ht="42" x14ac:dyDescent="0.25">
      <c r="A14" s="11" t="s">
        <v>21</v>
      </c>
      <c r="B14" s="4" t="s">
        <v>70</v>
      </c>
      <c r="C14" s="15" t="s">
        <v>49</v>
      </c>
      <c r="D14" s="28"/>
      <c r="E14" s="16">
        <f>160/2</f>
        <v>80</v>
      </c>
      <c r="F14" s="18"/>
      <c r="G14" s="19"/>
      <c r="H14" s="17">
        <f t="shared" ref="H14:H25" si="5">F14*G14</f>
        <v>0</v>
      </c>
      <c r="I14" s="17">
        <f t="shared" ref="I14:I25" si="6">F14+H14</f>
        <v>0</v>
      </c>
      <c r="J14" s="17">
        <f t="shared" ref="J14:J25" si="7">F14*E14</f>
        <v>0</v>
      </c>
      <c r="K14" s="17">
        <f t="shared" ref="K14:K25" si="8">L14-J14</f>
        <v>0</v>
      </c>
      <c r="L14" s="17">
        <f t="shared" ref="L14:L25" si="9">I14*E14</f>
        <v>0</v>
      </c>
      <c r="M14" s="6"/>
      <c r="N14" s="6"/>
      <c r="O14" s="6"/>
      <c r="P14" s="6"/>
      <c r="Q14" s="6"/>
    </row>
    <row r="15" spans="1:17" s="7" customFormat="1" ht="30" customHeight="1" x14ac:dyDescent="0.25">
      <c r="A15" s="11" t="s">
        <v>22</v>
      </c>
      <c r="B15" s="4" t="s">
        <v>69</v>
      </c>
      <c r="C15" s="8"/>
      <c r="D15" s="29"/>
      <c r="E15" s="16">
        <f>5800/2</f>
        <v>2900</v>
      </c>
      <c r="F15" s="18"/>
      <c r="G15" s="19"/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6"/>
      <c r="N15" s="6"/>
      <c r="O15" s="6"/>
      <c r="P15" s="6"/>
      <c r="Q15" s="6"/>
    </row>
    <row r="16" spans="1:17" s="7" customFormat="1" ht="52.5" x14ac:dyDescent="0.25">
      <c r="A16" s="11" t="s">
        <v>23</v>
      </c>
      <c r="B16" s="4" t="s">
        <v>68</v>
      </c>
      <c r="C16" s="15" t="s">
        <v>45</v>
      </c>
      <c r="D16" s="28"/>
      <c r="E16" s="16">
        <f>7120/2</f>
        <v>3560</v>
      </c>
      <c r="F16" s="18"/>
      <c r="G16" s="19"/>
      <c r="H16" s="17">
        <f t="shared" si="5"/>
        <v>0</v>
      </c>
      <c r="I16" s="17">
        <f t="shared" si="6"/>
        <v>0</v>
      </c>
      <c r="J16" s="17">
        <f t="shared" si="7"/>
        <v>0</v>
      </c>
      <c r="K16" s="17">
        <f t="shared" si="8"/>
        <v>0</v>
      </c>
      <c r="L16" s="17">
        <f t="shared" si="9"/>
        <v>0</v>
      </c>
      <c r="M16" s="6"/>
      <c r="N16" s="6"/>
      <c r="O16" s="6"/>
      <c r="P16" s="6"/>
      <c r="Q16" s="6"/>
    </row>
    <row r="17" spans="1:17" s="7" customFormat="1" ht="30" customHeight="1" x14ac:dyDescent="0.25">
      <c r="A17" s="11" t="s">
        <v>24</v>
      </c>
      <c r="B17" s="4" t="s">
        <v>67</v>
      </c>
      <c r="C17" s="8"/>
      <c r="D17" s="29"/>
      <c r="E17" s="16">
        <f>160/2</f>
        <v>80</v>
      </c>
      <c r="F17" s="18"/>
      <c r="G17" s="19"/>
      <c r="H17" s="17">
        <f t="shared" si="5"/>
        <v>0</v>
      </c>
      <c r="I17" s="17">
        <f t="shared" si="6"/>
        <v>0</v>
      </c>
      <c r="J17" s="17">
        <f t="shared" si="7"/>
        <v>0</v>
      </c>
      <c r="K17" s="17">
        <f t="shared" si="8"/>
        <v>0</v>
      </c>
      <c r="L17" s="17">
        <f t="shared" si="9"/>
        <v>0</v>
      </c>
      <c r="M17" s="6"/>
      <c r="N17" s="6"/>
      <c r="O17" s="6"/>
      <c r="P17" s="6"/>
      <c r="Q17" s="6"/>
    </row>
    <row r="18" spans="1:17" s="7" customFormat="1" ht="30" customHeight="1" x14ac:dyDescent="0.25">
      <c r="A18" s="11" t="s">
        <v>25</v>
      </c>
      <c r="B18" s="4" t="s">
        <v>66</v>
      </c>
      <c r="C18" s="8"/>
      <c r="D18" s="29"/>
      <c r="E18" s="16">
        <f>300/2</f>
        <v>150</v>
      </c>
      <c r="F18" s="18"/>
      <c r="G18" s="19"/>
      <c r="H18" s="17">
        <f t="shared" si="5"/>
        <v>0</v>
      </c>
      <c r="I18" s="17">
        <f t="shared" si="6"/>
        <v>0</v>
      </c>
      <c r="J18" s="17">
        <f t="shared" si="7"/>
        <v>0</v>
      </c>
      <c r="K18" s="17">
        <f t="shared" si="8"/>
        <v>0</v>
      </c>
      <c r="L18" s="17">
        <f t="shared" si="9"/>
        <v>0</v>
      </c>
      <c r="M18" s="6"/>
      <c r="N18" s="6"/>
      <c r="O18" s="6"/>
      <c r="P18" s="6"/>
      <c r="Q18" s="6"/>
    </row>
    <row r="19" spans="1:17" s="7" customFormat="1" ht="30" customHeight="1" x14ac:dyDescent="0.25">
      <c r="A19" s="11" t="s">
        <v>26</v>
      </c>
      <c r="B19" s="4" t="s">
        <v>65</v>
      </c>
      <c r="C19" s="8"/>
      <c r="D19" s="29"/>
      <c r="E19" s="16">
        <f>11000/2</f>
        <v>5500</v>
      </c>
      <c r="F19" s="18"/>
      <c r="G19" s="19"/>
      <c r="H19" s="17">
        <f t="shared" si="5"/>
        <v>0</v>
      </c>
      <c r="I19" s="17">
        <f t="shared" si="6"/>
        <v>0</v>
      </c>
      <c r="J19" s="17">
        <f t="shared" si="7"/>
        <v>0</v>
      </c>
      <c r="K19" s="17">
        <f t="shared" si="8"/>
        <v>0</v>
      </c>
      <c r="L19" s="17">
        <f t="shared" si="9"/>
        <v>0</v>
      </c>
      <c r="M19" s="6"/>
      <c r="N19" s="6"/>
      <c r="O19" s="6"/>
      <c r="P19" s="6"/>
      <c r="Q19" s="6"/>
    </row>
    <row r="20" spans="1:17" s="7" customFormat="1" ht="30" customHeight="1" x14ac:dyDescent="0.25">
      <c r="A20" s="11" t="s">
        <v>27</v>
      </c>
      <c r="B20" s="4" t="s">
        <v>64</v>
      </c>
      <c r="C20" s="8"/>
      <c r="D20" s="29"/>
      <c r="E20" s="16">
        <f>1600/2</f>
        <v>800</v>
      </c>
      <c r="F20" s="18"/>
      <c r="G20" s="19"/>
      <c r="H20" s="17">
        <f t="shared" si="5"/>
        <v>0</v>
      </c>
      <c r="I20" s="17">
        <f t="shared" si="6"/>
        <v>0</v>
      </c>
      <c r="J20" s="17">
        <f t="shared" si="7"/>
        <v>0</v>
      </c>
      <c r="K20" s="17">
        <f t="shared" si="8"/>
        <v>0</v>
      </c>
      <c r="L20" s="17">
        <f t="shared" si="9"/>
        <v>0</v>
      </c>
      <c r="M20" s="6"/>
      <c r="N20" s="6"/>
      <c r="O20" s="6"/>
      <c r="P20" s="6"/>
      <c r="Q20" s="6"/>
    </row>
    <row r="21" spans="1:17" s="7" customFormat="1" ht="30" customHeight="1" x14ac:dyDescent="0.25">
      <c r="A21" s="11" t="s">
        <v>28</v>
      </c>
      <c r="B21" s="4" t="s">
        <v>63</v>
      </c>
      <c r="C21" s="8"/>
      <c r="D21" s="29"/>
      <c r="E21" s="16">
        <f>5600/2</f>
        <v>2800</v>
      </c>
      <c r="F21" s="18"/>
      <c r="G21" s="19"/>
      <c r="H21" s="17">
        <f t="shared" si="5"/>
        <v>0</v>
      </c>
      <c r="I21" s="17">
        <f t="shared" si="6"/>
        <v>0</v>
      </c>
      <c r="J21" s="17">
        <f t="shared" si="7"/>
        <v>0</v>
      </c>
      <c r="K21" s="17">
        <f t="shared" si="8"/>
        <v>0</v>
      </c>
      <c r="L21" s="17">
        <f t="shared" si="9"/>
        <v>0</v>
      </c>
      <c r="M21" s="6"/>
      <c r="N21" s="6"/>
      <c r="O21" s="6"/>
      <c r="P21" s="6"/>
      <c r="Q21" s="6"/>
    </row>
    <row r="22" spans="1:17" s="7" customFormat="1" ht="30" customHeight="1" x14ac:dyDescent="0.25">
      <c r="A22" s="11" t="s">
        <v>29</v>
      </c>
      <c r="B22" s="4" t="s">
        <v>62</v>
      </c>
      <c r="C22" s="8"/>
      <c r="D22" s="29"/>
      <c r="E22" s="16">
        <f>720/2</f>
        <v>360</v>
      </c>
      <c r="F22" s="30"/>
      <c r="G22" s="19"/>
      <c r="H22" s="17">
        <f t="shared" si="5"/>
        <v>0</v>
      </c>
      <c r="I22" s="17">
        <f t="shared" si="6"/>
        <v>0</v>
      </c>
      <c r="J22" s="17">
        <f t="shared" si="7"/>
        <v>0</v>
      </c>
      <c r="K22" s="17">
        <f t="shared" si="8"/>
        <v>0</v>
      </c>
      <c r="L22" s="17">
        <f t="shared" si="9"/>
        <v>0</v>
      </c>
      <c r="M22" s="6"/>
      <c r="N22" s="6"/>
      <c r="O22" s="6"/>
      <c r="P22" s="6"/>
      <c r="Q22" s="6"/>
    </row>
    <row r="23" spans="1:17" s="7" customFormat="1" ht="30" customHeight="1" x14ac:dyDescent="0.25">
      <c r="A23" s="11" t="s">
        <v>30</v>
      </c>
      <c r="B23" s="4" t="s">
        <v>61</v>
      </c>
      <c r="C23" s="8"/>
      <c r="D23" s="29"/>
      <c r="E23" s="16">
        <f>100/2</f>
        <v>50</v>
      </c>
      <c r="F23" s="30"/>
      <c r="G23" s="19"/>
      <c r="H23" s="17">
        <f t="shared" si="5"/>
        <v>0</v>
      </c>
      <c r="I23" s="17">
        <f t="shared" si="6"/>
        <v>0</v>
      </c>
      <c r="J23" s="17">
        <f t="shared" si="7"/>
        <v>0</v>
      </c>
      <c r="K23" s="17">
        <f t="shared" si="8"/>
        <v>0</v>
      </c>
      <c r="L23" s="17">
        <f t="shared" si="9"/>
        <v>0</v>
      </c>
      <c r="M23" s="6"/>
      <c r="N23" s="6"/>
      <c r="O23" s="6"/>
      <c r="P23" s="6"/>
      <c r="Q23" s="6"/>
    </row>
    <row r="24" spans="1:17" s="7" customFormat="1" ht="30" customHeight="1" x14ac:dyDescent="0.25">
      <c r="A24" s="11" t="s">
        <v>31</v>
      </c>
      <c r="B24" s="5" t="s">
        <v>99</v>
      </c>
      <c r="C24" s="8"/>
      <c r="D24" s="29"/>
      <c r="E24" s="16">
        <f>1400/2</f>
        <v>700</v>
      </c>
      <c r="F24" s="18"/>
      <c r="G24" s="19"/>
      <c r="H24" s="17">
        <f t="shared" si="5"/>
        <v>0</v>
      </c>
      <c r="I24" s="17">
        <f t="shared" si="6"/>
        <v>0</v>
      </c>
      <c r="J24" s="17">
        <f t="shared" si="7"/>
        <v>0</v>
      </c>
      <c r="K24" s="17">
        <f t="shared" si="8"/>
        <v>0</v>
      </c>
      <c r="L24" s="17">
        <f t="shared" si="9"/>
        <v>0</v>
      </c>
      <c r="M24" s="6"/>
      <c r="N24" s="6"/>
      <c r="O24" s="6"/>
      <c r="P24" s="6"/>
      <c r="Q24" s="6"/>
    </row>
    <row r="25" spans="1:17" s="7" customFormat="1" ht="30" customHeight="1" x14ac:dyDescent="0.25">
      <c r="A25" s="11" t="s">
        <v>32</v>
      </c>
      <c r="B25" s="5" t="s">
        <v>60</v>
      </c>
      <c r="C25" s="8"/>
      <c r="D25" s="29"/>
      <c r="E25" s="16">
        <f>3000/2</f>
        <v>1500</v>
      </c>
      <c r="F25" s="18"/>
      <c r="G25" s="19"/>
      <c r="H25" s="17">
        <f t="shared" si="5"/>
        <v>0</v>
      </c>
      <c r="I25" s="17">
        <f t="shared" si="6"/>
        <v>0</v>
      </c>
      <c r="J25" s="17">
        <f t="shared" si="7"/>
        <v>0</v>
      </c>
      <c r="K25" s="17">
        <f t="shared" si="8"/>
        <v>0</v>
      </c>
      <c r="L25" s="17">
        <f t="shared" si="9"/>
        <v>0</v>
      </c>
      <c r="M25" s="6"/>
      <c r="N25" s="6"/>
      <c r="O25" s="6"/>
      <c r="P25" s="6"/>
      <c r="Q25" s="6"/>
    </row>
    <row r="26" spans="1:17" s="7" customFormat="1" ht="30" customHeight="1" x14ac:dyDescent="0.25">
      <c r="A26" s="33" t="s">
        <v>92</v>
      </c>
      <c r="B26" s="34"/>
      <c r="C26" s="34"/>
      <c r="D26" s="34"/>
      <c r="E26" s="34"/>
      <c r="F26" s="34"/>
      <c r="G26" s="34"/>
      <c r="H26" s="34"/>
      <c r="I26" s="34"/>
      <c r="J26" s="23">
        <f>SUM(J13:J25)</f>
        <v>0</v>
      </c>
      <c r="K26" s="23">
        <f>SUM(K13:K25)</f>
        <v>0</v>
      </c>
      <c r="L26" s="23">
        <f>SUM(L13:L25)</f>
        <v>0</v>
      </c>
      <c r="M26" s="6"/>
      <c r="N26" s="6"/>
      <c r="O26" s="6"/>
      <c r="P26" s="6"/>
      <c r="Q26" s="6"/>
    </row>
    <row r="27" spans="1:17" ht="42" x14ac:dyDescent="0.25">
      <c r="A27" s="13" t="s">
        <v>88</v>
      </c>
      <c r="B27" s="20" t="s">
        <v>78</v>
      </c>
      <c r="C27" s="13" t="s">
        <v>37</v>
      </c>
      <c r="D27" s="14" t="s">
        <v>55</v>
      </c>
      <c r="E27" s="12" t="s">
        <v>81</v>
      </c>
      <c r="F27" s="12" t="s">
        <v>39</v>
      </c>
      <c r="G27" s="12" t="s">
        <v>40</v>
      </c>
      <c r="H27" s="12" t="s">
        <v>41</v>
      </c>
      <c r="I27" s="12" t="s">
        <v>42</v>
      </c>
      <c r="J27" s="12" t="s">
        <v>83</v>
      </c>
      <c r="K27" s="12" t="s">
        <v>84</v>
      </c>
      <c r="L27" s="12" t="s">
        <v>85</v>
      </c>
      <c r="M27" s="1"/>
      <c r="N27" s="1"/>
      <c r="O27" s="1"/>
      <c r="P27" s="1"/>
      <c r="Q27" s="1"/>
    </row>
    <row r="28" spans="1:17" s="7" customFormat="1" ht="30" customHeight="1" x14ac:dyDescent="0.25">
      <c r="A28" s="11" t="s">
        <v>20</v>
      </c>
      <c r="B28" s="22" t="s">
        <v>6</v>
      </c>
      <c r="C28" s="8"/>
      <c r="D28" s="29"/>
      <c r="E28" s="16">
        <f>82600/2</f>
        <v>41300</v>
      </c>
      <c r="F28" s="18"/>
      <c r="G28" s="19"/>
      <c r="H28" s="17">
        <f>F28*G28</f>
        <v>0</v>
      </c>
      <c r="I28" s="17">
        <f>H28+F28</f>
        <v>0</v>
      </c>
      <c r="J28" s="17">
        <f>F28*E28</f>
        <v>0</v>
      </c>
      <c r="K28" s="17">
        <f>L28-J28</f>
        <v>0</v>
      </c>
      <c r="L28" s="17">
        <f>I28*E28</f>
        <v>0</v>
      </c>
      <c r="M28" s="6"/>
      <c r="N28" s="6"/>
      <c r="O28" s="6"/>
      <c r="P28" s="6"/>
      <c r="Q28" s="6"/>
    </row>
    <row r="29" spans="1:17" s="7" customFormat="1" ht="30" customHeight="1" x14ac:dyDescent="0.25">
      <c r="A29" s="11" t="s">
        <v>21</v>
      </c>
      <c r="B29" s="4" t="s">
        <v>8</v>
      </c>
      <c r="C29" s="8"/>
      <c r="D29" s="29"/>
      <c r="E29" s="16">
        <f>64500/2</f>
        <v>32250</v>
      </c>
      <c r="F29" s="18"/>
      <c r="G29" s="19"/>
      <c r="H29" s="17">
        <f t="shared" ref="H29:H44" si="10">F29*G29</f>
        <v>0</v>
      </c>
      <c r="I29" s="17">
        <f t="shared" ref="I29:I44" si="11">H29+F29</f>
        <v>0</v>
      </c>
      <c r="J29" s="17">
        <f t="shared" ref="J29:J44" si="12">F29*E29</f>
        <v>0</v>
      </c>
      <c r="K29" s="17">
        <f t="shared" ref="K29:K44" si="13">L29-J29</f>
        <v>0</v>
      </c>
      <c r="L29" s="17">
        <f t="shared" ref="L29:L44" si="14">I29*E29</f>
        <v>0</v>
      </c>
      <c r="M29" s="6"/>
      <c r="N29" s="6"/>
      <c r="O29" s="6"/>
      <c r="P29" s="6"/>
      <c r="Q29" s="6"/>
    </row>
    <row r="30" spans="1:17" s="7" customFormat="1" ht="30" customHeight="1" x14ac:dyDescent="0.25">
      <c r="A30" s="11" t="s">
        <v>22</v>
      </c>
      <c r="B30" s="4" t="s">
        <v>7</v>
      </c>
      <c r="C30" s="8"/>
      <c r="D30" s="29"/>
      <c r="E30" s="16">
        <f>2200/2</f>
        <v>1100</v>
      </c>
      <c r="F30" s="18"/>
      <c r="G30" s="19"/>
      <c r="H30" s="17">
        <f t="shared" si="10"/>
        <v>0</v>
      </c>
      <c r="I30" s="17">
        <f t="shared" si="11"/>
        <v>0</v>
      </c>
      <c r="J30" s="17">
        <f t="shared" si="12"/>
        <v>0</v>
      </c>
      <c r="K30" s="17">
        <f t="shared" si="13"/>
        <v>0</v>
      </c>
      <c r="L30" s="17">
        <f t="shared" si="14"/>
        <v>0</v>
      </c>
      <c r="M30" s="6"/>
      <c r="N30" s="6"/>
      <c r="O30" s="6"/>
      <c r="P30" s="6"/>
      <c r="Q30" s="6"/>
    </row>
    <row r="31" spans="1:17" s="7" customFormat="1" ht="30" customHeight="1" x14ac:dyDescent="0.25">
      <c r="A31" s="11" t="s">
        <v>23</v>
      </c>
      <c r="B31" s="4" t="s">
        <v>4</v>
      </c>
      <c r="C31" s="8"/>
      <c r="D31" s="29"/>
      <c r="E31" s="16">
        <f>17000/2</f>
        <v>8500</v>
      </c>
      <c r="F31" s="18"/>
      <c r="G31" s="19"/>
      <c r="H31" s="17">
        <f t="shared" si="10"/>
        <v>0</v>
      </c>
      <c r="I31" s="17">
        <f t="shared" si="11"/>
        <v>0</v>
      </c>
      <c r="J31" s="17">
        <f t="shared" si="12"/>
        <v>0</v>
      </c>
      <c r="K31" s="17">
        <f t="shared" si="13"/>
        <v>0</v>
      </c>
      <c r="L31" s="17">
        <f t="shared" si="14"/>
        <v>0</v>
      </c>
      <c r="M31" s="6"/>
      <c r="N31" s="6"/>
      <c r="O31" s="6"/>
      <c r="P31" s="6"/>
      <c r="Q31" s="6"/>
    </row>
    <row r="32" spans="1:17" s="7" customFormat="1" ht="30" customHeight="1" x14ac:dyDescent="0.25">
      <c r="A32" s="11" t="s">
        <v>24</v>
      </c>
      <c r="B32" s="4" t="s">
        <v>3</v>
      </c>
      <c r="C32" s="8"/>
      <c r="D32" s="29"/>
      <c r="E32" s="16">
        <f>9000/2</f>
        <v>4500</v>
      </c>
      <c r="F32" s="18"/>
      <c r="G32" s="19"/>
      <c r="H32" s="17">
        <f t="shared" si="10"/>
        <v>0</v>
      </c>
      <c r="I32" s="17">
        <f t="shared" si="11"/>
        <v>0</v>
      </c>
      <c r="J32" s="17">
        <f t="shared" si="12"/>
        <v>0</v>
      </c>
      <c r="K32" s="17">
        <f t="shared" si="13"/>
        <v>0</v>
      </c>
      <c r="L32" s="17">
        <f t="shared" si="14"/>
        <v>0</v>
      </c>
      <c r="M32" s="6"/>
      <c r="N32" s="6"/>
      <c r="O32" s="6"/>
      <c r="P32" s="6"/>
      <c r="Q32" s="6"/>
    </row>
    <row r="33" spans="1:17" s="7" customFormat="1" ht="30" customHeight="1" x14ac:dyDescent="0.25">
      <c r="A33" s="11" t="s">
        <v>25</v>
      </c>
      <c r="B33" s="4" t="s">
        <v>0</v>
      </c>
      <c r="C33" s="8"/>
      <c r="D33" s="29"/>
      <c r="E33" s="16">
        <f>3200/2</f>
        <v>1600</v>
      </c>
      <c r="F33" s="18"/>
      <c r="G33" s="19"/>
      <c r="H33" s="17">
        <f t="shared" si="10"/>
        <v>0</v>
      </c>
      <c r="I33" s="17">
        <f t="shared" si="11"/>
        <v>0</v>
      </c>
      <c r="J33" s="17">
        <f t="shared" si="12"/>
        <v>0</v>
      </c>
      <c r="K33" s="17">
        <f t="shared" si="13"/>
        <v>0</v>
      </c>
      <c r="L33" s="17">
        <f t="shared" si="14"/>
        <v>0</v>
      </c>
      <c r="M33" s="6"/>
      <c r="N33" s="6"/>
      <c r="O33" s="6"/>
      <c r="P33" s="6"/>
      <c r="Q33" s="6"/>
    </row>
    <row r="34" spans="1:17" s="7" customFormat="1" ht="30" customHeight="1" x14ac:dyDescent="0.25">
      <c r="A34" s="11" t="s">
        <v>26</v>
      </c>
      <c r="B34" s="22" t="s">
        <v>56</v>
      </c>
      <c r="C34" s="8"/>
      <c r="D34" s="29"/>
      <c r="E34" s="16">
        <f>29000/2</f>
        <v>14500</v>
      </c>
      <c r="F34" s="18"/>
      <c r="G34" s="19"/>
      <c r="H34" s="17">
        <f t="shared" si="10"/>
        <v>0</v>
      </c>
      <c r="I34" s="17">
        <f t="shared" si="11"/>
        <v>0</v>
      </c>
      <c r="J34" s="17">
        <f t="shared" si="12"/>
        <v>0</v>
      </c>
      <c r="K34" s="17">
        <f t="shared" si="13"/>
        <v>0</v>
      </c>
      <c r="L34" s="17">
        <f t="shared" si="14"/>
        <v>0</v>
      </c>
      <c r="M34" s="6"/>
      <c r="N34" s="6"/>
      <c r="O34" s="6"/>
      <c r="P34" s="6"/>
      <c r="Q34" s="6"/>
    </row>
    <row r="35" spans="1:17" s="7" customFormat="1" ht="30" customHeight="1" x14ac:dyDescent="0.25">
      <c r="A35" s="11" t="s">
        <v>27</v>
      </c>
      <c r="B35" s="22" t="s">
        <v>57</v>
      </c>
      <c r="C35" s="8"/>
      <c r="D35" s="29"/>
      <c r="E35" s="16">
        <f>10000/2</f>
        <v>5000</v>
      </c>
      <c r="F35" s="18"/>
      <c r="G35" s="19"/>
      <c r="H35" s="17">
        <f t="shared" si="10"/>
        <v>0</v>
      </c>
      <c r="I35" s="17">
        <f t="shared" si="11"/>
        <v>0</v>
      </c>
      <c r="J35" s="17">
        <f t="shared" si="12"/>
        <v>0</v>
      </c>
      <c r="K35" s="17">
        <f t="shared" si="13"/>
        <v>0</v>
      </c>
      <c r="L35" s="17">
        <f t="shared" si="14"/>
        <v>0</v>
      </c>
      <c r="M35" s="6"/>
      <c r="N35" s="6"/>
      <c r="O35" s="6"/>
      <c r="P35" s="6"/>
      <c r="Q35" s="6"/>
    </row>
    <row r="36" spans="1:17" s="7" customFormat="1" ht="30" customHeight="1" x14ac:dyDescent="0.25">
      <c r="A36" s="11" t="s">
        <v>28</v>
      </c>
      <c r="B36" s="5" t="s">
        <v>15</v>
      </c>
      <c r="C36" s="8"/>
      <c r="D36" s="29"/>
      <c r="E36" s="16">
        <f>2400/2</f>
        <v>1200</v>
      </c>
      <c r="F36" s="18"/>
      <c r="G36" s="19"/>
      <c r="H36" s="17">
        <f t="shared" si="10"/>
        <v>0</v>
      </c>
      <c r="I36" s="17">
        <f t="shared" si="11"/>
        <v>0</v>
      </c>
      <c r="J36" s="17">
        <f t="shared" si="12"/>
        <v>0</v>
      </c>
      <c r="K36" s="17">
        <f t="shared" si="13"/>
        <v>0</v>
      </c>
      <c r="L36" s="17">
        <f t="shared" si="14"/>
        <v>0</v>
      </c>
      <c r="M36" s="6"/>
      <c r="N36" s="6"/>
      <c r="O36" s="6"/>
      <c r="P36" s="6"/>
      <c r="Q36" s="6"/>
    </row>
    <row r="37" spans="1:17" s="7" customFormat="1" ht="30" customHeight="1" x14ac:dyDescent="0.25">
      <c r="A37" s="11" t="s">
        <v>29</v>
      </c>
      <c r="B37" s="4" t="s">
        <v>100</v>
      </c>
      <c r="C37" s="8"/>
      <c r="D37" s="29"/>
      <c r="E37" s="16">
        <f>14000/2</f>
        <v>7000</v>
      </c>
      <c r="F37" s="18"/>
      <c r="G37" s="19"/>
      <c r="H37" s="17">
        <f t="shared" si="10"/>
        <v>0</v>
      </c>
      <c r="I37" s="17">
        <f t="shared" si="11"/>
        <v>0</v>
      </c>
      <c r="J37" s="17">
        <f t="shared" si="12"/>
        <v>0</v>
      </c>
      <c r="K37" s="17">
        <f t="shared" si="13"/>
        <v>0</v>
      </c>
      <c r="L37" s="17">
        <f t="shared" si="14"/>
        <v>0</v>
      </c>
      <c r="M37" s="6"/>
      <c r="N37" s="6"/>
      <c r="O37" s="6"/>
      <c r="P37" s="6"/>
      <c r="Q37" s="6"/>
    </row>
    <row r="38" spans="1:17" s="7" customFormat="1" ht="30" customHeight="1" x14ac:dyDescent="0.25">
      <c r="A38" s="11" t="s">
        <v>30</v>
      </c>
      <c r="B38" s="4" t="s">
        <v>101</v>
      </c>
      <c r="C38" s="8"/>
      <c r="D38" s="29"/>
      <c r="E38" s="16">
        <f>12800/2</f>
        <v>6400</v>
      </c>
      <c r="F38" s="18"/>
      <c r="G38" s="19"/>
      <c r="H38" s="17">
        <f t="shared" si="10"/>
        <v>0</v>
      </c>
      <c r="I38" s="17">
        <f t="shared" si="11"/>
        <v>0</v>
      </c>
      <c r="J38" s="17">
        <f t="shared" si="12"/>
        <v>0</v>
      </c>
      <c r="K38" s="17">
        <f t="shared" si="13"/>
        <v>0</v>
      </c>
      <c r="L38" s="17">
        <f t="shared" si="14"/>
        <v>0</v>
      </c>
      <c r="M38" s="6"/>
      <c r="N38" s="6"/>
      <c r="O38" s="6"/>
      <c r="P38" s="6"/>
      <c r="Q38" s="6"/>
    </row>
    <row r="39" spans="1:17" s="7" customFormat="1" ht="30" customHeight="1" x14ac:dyDescent="0.25">
      <c r="A39" s="11" t="s">
        <v>31</v>
      </c>
      <c r="B39" s="4" t="s">
        <v>102</v>
      </c>
      <c r="C39" s="8"/>
      <c r="D39" s="29"/>
      <c r="E39" s="16">
        <f>6000/2</f>
        <v>3000</v>
      </c>
      <c r="F39" s="18"/>
      <c r="G39" s="19"/>
      <c r="H39" s="17">
        <f t="shared" si="10"/>
        <v>0</v>
      </c>
      <c r="I39" s="17">
        <f t="shared" si="11"/>
        <v>0</v>
      </c>
      <c r="J39" s="17">
        <f t="shared" si="12"/>
        <v>0</v>
      </c>
      <c r="K39" s="17">
        <f t="shared" si="13"/>
        <v>0</v>
      </c>
      <c r="L39" s="17">
        <f t="shared" si="14"/>
        <v>0</v>
      </c>
      <c r="M39" s="6"/>
      <c r="N39" s="6"/>
      <c r="O39" s="6"/>
      <c r="P39" s="6"/>
      <c r="Q39" s="6"/>
    </row>
    <row r="40" spans="1:17" s="7" customFormat="1" ht="30" customHeight="1" x14ac:dyDescent="0.25">
      <c r="A40" s="11" t="s">
        <v>32</v>
      </c>
      <c r="B40" s="4" t="s">
        <v>103</v>
      </c>
      <c r="C40" s="8"/>
      <c r="D40" s="29"/>
      <c r="E40" s="16">
        <f>240/2</f>
        <v>120</v>
      </c>
      <c r="F40" s="18"/>
      <c r="G40" s="19"/>
      <c r="H40" s="17">
        <f t="shared" si="10"/>
        <v>0</v>
      </c>
      <c r="I40" s="17">
        <f t="shared" si="11"/>
        <v>0</v>
      </c>
      <c r="J40" s="17">
        <f t="shared" si="12"/>
        <v>0</v>
      </c>
      <c r="K40" s="17">
        <f t="shared" si="13"/>
        <v>0</v>
      </c>
      <c r="L40" s="17">
        <f t="shared" si="14"/>
        <v>0</v>
      </c>
      <c r="M40" s="6"/>
      <c r="N40" s="6"/>
      <c r="O40" s="6"/>
      <c r="P40" s="6"/>
      <c r="Q40" s="6"/>
    </row>
    <row r="41" spans="1:17" s="7" customFormat="1" ht="30" customHeight="1" x14ac:dyDescent="0.25">
      <c r="A41" s="11" t="s">
        <v>33</v>
      </c>
      <c r="B41" s="5" t="s">
        <v>104</v>
      </c>
      <c r="C41" s="8"/>
      <c r="D41" s="29"/>
      <c r="E41" s="16">
        <f>3400/2</f>
        <v>1700</v>
      </c>
      <c r="F41" s="18"/>
      <c r="G41" s="19"/>
      <c r="H41" s="17">
        <f t="shared" si="10"/>
        <v>0</v>
      </c>
      <c r="I41" s="17">
        <f t="shared" si="11"/>
        <v>0</v>
      </c>
      <c r="J41" s="17">
        <f t="shared" si="12"/>
        <v>0</v>
      </c>
      <c r="K41" s="17">
        <f t="shared" si="13"/>
        <v>0</v>
      </c>
      <c r="L41" s="17">
        <f t="shared" si="14"/>
        <v>0</v>
      </c>
      <c r="M41" s="6"/>
      <c r="N41" s="6"/>
      <c r="O41" s="6"/>
      <c r="P41" s="6"/>
      <c r="Q41" s="6"/>
    </row>
    <row r="42" spans="1:17" s="7" customFormat="1" ht="30" customHeight="1" x14ac:dyDescent="0.25">
      <c r="A42" s="11" t="s">
        <v>34</v>
      </c>
      <c r="B42" s="5" t="s">
        <v>43</v>
      </c>
      <c r="C42" s="8"/>
      <c r="D42" s="29"/>
      <c r="E42" s="16">
        <f>1600/2</f>
        <v>800</v>
      </c>
      <c r="F42" s="18"/>
      <c r="G42" s="19"/>
      <c r="H42" s="17">
        <f t="shared" si="10"/>
        <v>0</v>
      </c>
      <c r="I42" s="17">
        <f t="shared" si="11"/>
        <v>0</v>
      </c>
      <c r="J42" s="17">
        <f t="shared" si="12"/>
        <v>0</v>
      </c>
      <c r="K42" s="17">
        <f t="shared" si="13"/>
        <v>0</v>
      </c>
      <c r="L42" s="17">
        <f t="shared" si="14"/>
        <v>0</v>
      </c>
      <c r="M42" s="6"/>
      <c r="N42" s="6"/>
      <c r="O42" s="6"/>
      <c r="P42" s="6"/>
      <c r="Q42" s="6"/>
    </row>
    <row r="43" spans="1:17" s="7" customFormat="1" ht="30" customHeight="1" x14ac:dyDescent="0.25">
      <c r="A43" s="11" t="s">
        <v>35</v>
      </c>
      <c r="B43" s="5" t="s">
        <v>50</v>
      </c>
      <c r="C43" s="8"/>
      <c r="D43" s="29"/>
      <c r="E43" s="16">
        <f>28400/2</f>
        <v>14200</v>
      </c>
      <c r="F43" s="30"/>
      <c r="G43" s="19"/>
      <c r="H43" s="17">
        <f t="shared" si="10"/>
        <v>0</v>
      </c>
      <c r="I43" s="17">
        <f t="shared" si="11"/>
        <v>0</v>
      </c>
      <c r="J43" s="17">
        <f t="shared" si="12"/>
        <v>0</v>
      </c>
      <c r="K43" s="17">
        <f t="shared" si="13"/>
        <v>0</v>
      </c>
      <c r="L43" s="17">
        <f t="shared" si="14"/>
        <v>0</v>
      </c>
      <c r="M43" s="6"/>
      <c r="N43" s="6"/>
      <c r="O43" s="6"/>
      <c r="P43" s="6"/>
      <c r="Q43" s="6"/>
    </row>
    <row r="44" spans="1:17" s="7" customFormat="1" ht="30" customHeight="1" x14ac:dyDescent="0.25">
      <c r="A44" s="11" t="s">
        <v>36</v>
      </c>
      <c r="B44" s="5" t="s">
        <v>48</v>
      </c>
      <c r="C44" s="8"/>
      <c r="D44" s="29"/>
      <c r="E44" s="16">
        <f>2240/2</f>
        <v>1120</v>
      </c>
      <c r="F44" s="30"/>
      <c r="G44" s="19"/>
      <c r="H44" s="17">
        <f t="shared" si="10"/>
        <v>0</v>
      </c>
      <c r="I44" s="17">
        <f t="shared" si="11"/>
        <v>0</v>
      </c>
      <c r="J44" s="17">
        <f t="shared" si="12"/>
        <v>0</v>
      </c>
      <c r="K44" s="17">
        <f t="shared" si="13"/>
        <v>0</v>
      </c>
      <c r="L44" s="17">
        <f t="shared" si="14"/>
        <v>0</v>
      </c>
      <c r="M44" s="6"/>
      <c r="N44" s="6"/>
      <c r="O44" s="6"/>
      <c r="P44" s="6"/>
      <c r="Q44" s="6"/>
    </row>
    <row r="45" spans="1:17" s="7" customFormat="1" ht="30" customHeight="1" x14ac:dyDescent="0.25">
      <c r="A45" s="33" t="s">
        <v>93</v>
      </c>
      <c r="B45" s="34"/>
      <c r="C45" s="34"/>
      <c r="D45" s="34"/>
      <c r="E45" s="34"/>
      <c r="F45" s="34"/>
      <c r="G45" s="34"/>
      <c r="H45" s="34"/>
      <c r="I45" s="34"/>
      <c r="J45" s="23">
        <f>SUM(J28:J44)</f>
        <v>0</v>
      </c>
      <c r="K45" s="23">
        <f>SUM(K28:K44)</f>
        <v>0</v>
      </c>
      <c r="L45" s="23">
        <f>SUM(L28:L44)</f>
        <v>0</v>
      </c>
      <c r="M45" s="6"/>
      <c r="N45" s="6"/>
      <c r="O45" s="6"/>
      <c r="P45" s="6"/>
      <c r="Q45" s="6"/>
    </row>
    <row r="46" spans="1:17" ht="42" x14ac:dyDescent="0.25">
      <c r="A46" s="13" t="s">
        <v>89</v>
      </c>
      <c r="B46" s="20" t="s">
        <v>79</v>
      </c>
      <c r="C46" s="13" t="s">
        <v>37</v>
      </c>
      <c r="D46" s="14" t="s">
        <v>55</v>
      </c>
      <c r="E46" s="12" t="s">
        <v>81</v>
      </c>
      <c r="F46" s="12" t="s">
        <v>39</v>
      </c>
      <c r="G46" s="12" t="s">
        <v>40</v>
      </c>
      <c r="H46" s="12" t="s">
        <v>41</v>
      </c>
      <c r="I46" s="12" t="s">
        <v>42</v>
      </c>
      <c r="J46" s="12" t="s">
        <v>83</v>
      </c>
      <c r="K46" s="12" t="s">
        <v>84</v>
      </c>
      <c r="L46" s="12" t="s">
        <v>85</v>
      </c>
      <c r="M46" s="1"/>
      <c r="N46" s="1"/>
      <c r="O46" s="1"/>
      <c r="P46" s="1"/>
      <c r="Q46" s="1"/>
    </row>
    <row r="47" spans="1:17" s="7" customFormat="1" ht="45" customHeight="1" x14ac:dyDescent="0.25">
      <c r="A47" s="11" t="s">
        <v>20</v>
      </c>
      <c r="B47" s="4" t="s">
        <v>75</v>
      </c>
      <c r="C47" s="8"/>
      <c r="D47" s="29"/>
      <c r="E47" s="16">
        <f>280/2</f>
        <v>140</v>
      </c>
      <c r="F47" s="18"/>
      <c r="G47" s="19"/>
      <c r="H47" s="17">
        <f>F47*G47</f>
        <v>0</v>
      </c>
      <c r="I47" s="17">
        <f>H47+F47</f>
        <v>0</v>
      </c>
      <c r="J47" s="17">
        <f>F47*E47</f>
        <v>0</v>
      </c>
      <c r="K47" s="17">
        <f>L47-J47</f>
        <v>0</v>
      </c>
      <c r="L47" s="17">
        <f>I47*E47</f>
        <v>0</v>
      </c>
      <c r="M47" s="6"/>
      <c r="N47" s="6"/>
      <c r="O47" s="6"/>
      <c r="P47" s="6"/>
      <c r="Q47" s="6"/>
    </row>
    <row r="48" spans="1:17" s="7" customFormat="1" ht="45" customHeight="1" x14ac:dyDescent="0.25">
      <c r="A48" s="11" t="s">
        <v>21</v>
      </c>
      <c r="B48" s="4" t="s">
        <v>74</v>
      </c>
      <c r="C48" s="8"/>
      <c r="D48" s="29"/>
      <c r="E48" s="16">
        <v>42000</v>
      </c>
      <c r="F48" s="18"/>
      <c r="G48" s="19"/>
      <c r="H48" s="17">
        <f>F48*G48</f>
        <v>0</v>
      </c>
      <c r="I48" s="17">
        <f>H48+F48</f>
        <v>0</v>
      </c>
      <c r="J48" s="17">
        <f>F48*E48</f>
        <v>0</v>
      </c>
      <c r="K48" s="17">
        <f>L48-J48</f>
        <v>0</v>
      </c>
      <c r="L48" s="17">
        <f>I48*E48</f>
        <v>0</v>
      </c>
      <c r="M48" s="6"/>
      <c r="N48" s="6"/>
      <c r="O48" s="6"/>
      <c r="P48" s="6"/>
      <c r="Q48" s="6"/>
    </row>
    <row r="49" spans="1:17" s="7" customFormat="1" ht="42" customHeight="1" x14ac:dyDescent="0.25">
      <c r="A49" s="33" t="s">
        <v>94</v>
      </c>
      <c r="B49" s="34"/>
      <c r="C49" s="34"/>
      <c r="D49" s="34"/>
      <c r="E49" s="34"/>
      <c r="F49" s="34"/>
      <c r="G49" s="34"/>
      <c r="H49" s="34"/>
      <c r="I49" s="34"/>
      <c r="J49" s="23">
        <f>SUM(J47:J48)</f>
        <v>0</v>
      </c>
      <c r="K49" s="23">
        <f>SUM(K47:K48)</f>
        <v>0</v>
      </c>
      <c r="L49" s="23">
        <f>SUM(L47:L48)</f>
        <v>0</v>
      </c>
      <c r="M49" s="6"/>
      <c r="N49" s="6"/>
      <c r="O49" s="6"/>
      <c r="P49" s="6"/>
      <c r="Q49" s="6"/>
    </row>
    <row r="50" spans="1:17" ht="42" x14ac:dyDescent="0.25">
      <c r="A50" s="13" t="s">
        <v>90</v>
      </c>
      <c r="B50" s="20" t="s">
        <v>80</v>
      </c>
      <c r="C50" s="13" t="s">
        <v>37</v>
      </c>
      <c r="D50" s="14" t="s">
        <v>55</v>
      </c>
      <c r="E50" s="12" t="s">
        <v>81</v>
      </c>
      <c r="F50" s="12" t="s">
        <v>39</v>
      </c>
      <c r="G50" s="12" t="s">
        <v>40</v>
      </c>
      <c r="H50" s="12" t="s">
        <v>41</v>
      </c>
      <c r="I50" s="12" t="s">
        <v>42</v>
      </c>
      <c r="J50" s="12" t="s">
        <v>83</v>
      </c>
      <c r="K50" s="12" t="s">
        <v>84</v>
      </c>
      <c r="L50" s="12" t="s">
        <v>85</v>
      </c>
      <c r="M50" s="1"/>
      <c r="N50" s="1"/>
      <c r="O50" s="1"/>
      <c r="P50" s="1"/>
      <c r="Q50" s="1"/>
    </row>
    <row r="51" spans="1:17" s="7" customFormat="1" ht="30" customHeight="1" x14ac:dyDescent="0.25">
      <c r="A51" s="11" t="s">
        <v>20</v>
      </c>
      <c r="B51" s="4" t="s">
        <v>1</v>
      </c>
      <c r="C51" s="8"/>
      <c r="D51" s="29"/>
      <c r="E51" s="16">
        <f>250/2</f>
        <v>125</v>
      </c>
      <c r="F51" s="18"/>
      <c r="G51" s="19"/>
      <c r="H51" s="17">
        <f>F51*G51</f>
        <v>0</v>
      </c>
      <c r="I51" s="17">
        <f>F51+H51</f>
        <v>0</v>
      </c>
      <c r="J51" s="17">
        <f>F51*E51</f>
        <v>0</v>
      </c>
      <c r="K51" s="17">
        <f>L51-J51</f>
        <v>0</v>
      </c>
      <c r="L51" s="17">
        <f>I51*E51</f>
        <v>0</v>
      </c>
      <c r="M51" s="6"/>
      <c r="N51" s="6"/>
      <c r="O51" s="6"/>
      <c r="P51" s="6"/>
      <c r="Q51" s="6"/>
    </row>
    <row r="52" spans="1:17" s="7" customFormat="1" ht="30" customHeight="1" x14ac:dyDescent="0.25">
      <c r="A52" s="11" t="s">
        <v>21</v>
      </c>
      <c r="B52" s="4" t="s">
        <v>2</v>
      </c>
      <c r="C52" s="8"/>
      <c r="D52" s="29"/>
      <c r="E52" s="16">
        <f>160/2</f>
        <v>80</v>
      </c>
      <c r="F52" s="18"/>
      <c r="G52" s="19"/>
      <c r="H52" s="17">
        <f t="shared" ref="H52:H66" si="15">F52*G52</f>
        <v>0</v>
      </c>
      <c r="I52" s="17">
        <f t="shared" ref="I52:I66" si="16">F52+H52</f>
        <v>0</v>
      </c>
      <c r="J52" s="17">
        <f t="shared" ref="J52:J66" si="17">F52*E52</f>
        <v>0</v>
      </c>
      <c r="K52" s="17">
        <f t="shared" ref="K52:K66" si="18">L52-J52</f>
        <v>0</v>
      </c>
      <c r="L52" s="17">
        <f t="shared" ref="L52:L66" si="19">I52*E52</f>
        <v>0</v>
      </c>
      <c r="M52" s="6"/>
      <c r="N52" s="6"/>
      <c r="O52" s="6"/>
      <c r="P52" s="6"/>
      <c r="Q52" s="6"/>
    </row>
    <row r="53" spans="1:17" s="7" customFormat="1" ht="30" customHeight="1" x14ac:dyDescent="0.25">
      <c r="A53" s="11" t="s">
        <v>22</v>
      </c>
      <c r="B53" s="4" t="s">
        <v>9</v>
      </c>
      <c r="C53" s="8"/>
      <c r="D53" s="29"/>
      <c r="E53" s="16">
        <f>240/2</f>
        <v>120</v>
      </c>
      <c r="F53" s="18"/>
      <c r="G53" s="19"/>
      <c r="H53" s="17">
        <f t="shared" si="15"/>
        <v>0</v>
      </c>
      <c r="I53" s="17">
        <f t="shared" si="16"/>
        <v>0</v>
      </c>
      <c r="J53" s="17">
        <f t="shared" si="17"/>
        <v>0</v>
      </c>
      <c r="K53" s="17">
        <f t="shared" si="18"/>
        <v>0</v>
      </c>
      <c r="L53" s="17">
        <f t="shared" si="19"/>
        <v>0</v>
      </c>
      <c r="M53" s="6"/>
      <c r="N53" s="6"/>
      <c r="O53" s="6"/>
      <c r="P53" s="6"/>
      <c r="Q53" s="6"/>
    </row>
    <row r="54" spans="1:17" s="7" customFormat="1" ht="30" customHeight="1" x14ac:dyDescent="0.25">
      <c r="A54" s="11" t="s">
        <v>23</v>
      </c>
      <c r="B54" s="4" t="s">
        <v>13</v>
      </c>
      <c r="C54" s="8"/>
      <c r="D54" s="29"/>
      <c r="E54" s="16">
        <f>30000/2</f>
        <v>15000</v>
      </c>
      <c r="F54" s="18"/>
      <c r="G54" s="19"/>
      <c r="H54" s="17">
        <f t="shared" si="15"/>
        <v>0</v>
      </c>
      <c r="I54" s="17">
        <f t="shared" si="16"/>
        <v>0</v>
      </c>
      <c r="J54" s="17">
        <f t="shared" si="17"/>
        <v>0</v>
      </c>
      <c r="K54" s="17">
        <f t="shared" si="18"/>
        <v>0</v>
      </c>
      <c r="L54" s="17">
        <f t="shared" si="19"/>
        <v>0</v>
      </c>
      <c r="M54" s="6"/>
      <c r="N54" s="6"/>
      <c r="O54" s="6"/>
      <c r="P54" s="6"/>
      <c r="Q54" s="6"/>
    </row>
    <row r="55" spans="1:17" s="7" customFormat="1" ht="30" customHeight="1" x14ac:dyDescent="0.25">
      <c r="A55" s="11" t="s">
        <v>24</v>
      </c>
      <c r="B55" s="4" t="s">
        <v>14</v>
      </c>
      <c r="C55" s="8"/>
      <c r="D55" s="29"/>
      <c r="E55" s="16">
        <f>500/2</f>
        <v>250</v>
      </c>
      <c r="F55" s="18"/>
      <c r="G55" s="19"/>
      <c r="H55" s="17">
        <f t="shared" si="15"/>
        <v>0</v>
      </c>
      <c r="I55" s="17">
        <f t="shared" si="16"/>
        <v>0</v>
      </c>
      <c r="J55" s="17">
        <f t="shared" si="17"/>
        <v>0</v>
      </c>
      <c r="K55" s="17">
        <f t="shared" si="18"/>
        <v>0</v>
      </c>
      <c r="L55" s="17">
        <f t="shared" si="19"/>
        <v>0</v>
      </c>
      <c r="M55" s="6"/>
      <c r="N55" s="6"/>
      <c r="O55" s="6"/>
      <c r="P55" s="6"/>
      <c r="Q55" s="6"/>
    </row>
    <row r="56" spans="1:17" s="7" customFormat="1" ht="30" customHeight="1" x14ac:dyDescent="0.25">
      <c r="A56" s="11" t="s">
        <v>25</v>
      </c>
      <c r="B56" s="4" t="s">
        <v>11</v>
      </c>
      <c r="C56" s="8"/>
      <c r="D56" s="29"/>
      <c r="E56" s="16">
        <v>9200</v>
      </c>
      <c r="F56" s="18"/>
      <c r="G56" s="19"/>
      <c r="H56" s="17">
        <f t="shared" si="15"/>
        <v>0</v>
      </c>
      <c r="I56" s="17">
        <f t="shared" si="16"/>
        <v>0</v>
      </c>
      <c r="J56" s="17">
        <f t="shared" si="17"/>
        <v>0</v>
      </c>
      <c r="K56" s="17">
        <f t="shared" si="18"/>
        <v>0</v>
      </c>
      <c r="L56" s="17">
        <f t="shared" si="19"/>
        <v>0</v>
      </c>
      <c r="M56" s="6"/>
      <c r="N56" s="6"/>
      <c r="O56" s="6"/>
      <c r="P56" s="6"/>
      <c r="Q56" s="6"/>
    </row>
    <row r="57" spans="1:17" s="7" customFormat="1" ht="30" customHeight="1" x14ac:dyDescent="0.25">
      <c r="A57" s="11" t="s">
        <v>26</v>
      </c>
      <c r="B57" s="4" t="s">
        <v>12</v>
      </c>
      <c r="C57" s="15" t="s">
        <v>38</v>
      </c>
      <c r="D57" s="28"/>
      <c r="E57" s="16">
        <f>480/2</f>
        <v>240</v>
      </c>
      <c r="F57" s="18"/>
      <c r="G57" s="19"/>
      <c r="H57" s="17">
        <f t="shared" si="15"/>
        <v>0</v>
      </c>
      <c r="I57" s="17">
        <f t="shared" si="16"/>
        <v>0</v>
      </c>
      <c r="J57" s="17">
        <f t="shared" si="17"/>
        <v>0</v>
      </c>
      <c r="K57" s="17">
        <f t="shared" si="18"/>
        <v>0</v>
      </c>
      <c r="L57" s="17">
        <f t="shared" si="19"/>
        <v>0</v>
      </c>
      <c r="M57" s="6"/>
      <c r="N57" s="6"/>
      <c r="O57" s="6"/>
      <c r="P57" s="6"/>
      <c r="Q57" s="6"/>
    </row>
    <row r="58" spans="1:17" s="7" customFormat="1" ht="30" customHeight="1" x14ac:dyDescent="0.25">
      <c r="A58" s="11" t="s">
        <v>27</v>
      </c>
      <c r="B58" s="22" t="s">
        <v>58</v>
      </c>
      <c r="C58" s="8"/>
      <c r="D58" s="29"/>
      <c r="E58" s="16">
        <f>1280/2</f>
        <v>640</v>
      </c>
      <c r="F58" s="18"/>
      <c r="G58" s="19"/>
      <c r="H58" s="17">
        <f t="shared" si="15"/>
        <v>0</v>
      </c>
      <c r="I58" s="17">
        <f t="shared" si="16"/>
        <v>0</v>
      </c>
      <c r="J58" s="17">
        <f t="shared" si="17"/>
        <v>0</v>
      </c>
      <c r="K58" s="17">
        <f t="shared" si="18"/>
        <v>0</v>
      </c>
      <c r="L58" s="17">
        <f t="shared" si="19"/>
        <v>0</v>
      </c>
      <c r="M58" s="6"/>
      <c r="N58" s="6"/>
      <c r="O58" s="6"/>
      <c r="P58" s="6"/>
      <c r="Q58" s="6"/>
    </row>
    <row r="59" spans="1:17" s="7" customFormat="1" ht="51" customHeight="1" x14ac:dyDescent="0.25">
      <c r="A59" s="11" t="s">
        <v>28</v>
      </c>
      <c r="B59" s="3" t="s">
        <v>59</v>
      </c>
      <c r="C59" s="8"/>
      <c r="D59" s="29"/>
      <c r="E59" s="16">
        <f>400/2</f>
        <v>200</v>
      </c>
      <c r="F59" s="18"/>
      <c r="G59" s="19"/>
      <c r="H59" s="17">
        <f t="shared" si="15"/>
        <v>0</v>
      </c>
      <c r="I59" s="17">
        <f t="shared" si="16"/>
        <v>0</v>
      </c>
      <c r="J59" s="17">
        <f t="shared" si="17"/>
        <v>0</v>
      </c>
      <c r="K59" s="17">
        <f t="shared" si="18"/>
        <v>0</v>
      </c>
      <c r="L59" s="17">
        <f t="shared" si="19"/>
        <v>0</v>
      </c>
      <c r="M59" s="6"/>
      <c r="N59" s="6"/>
      <c r="O59" s="6"/>
      <c r="P59" s="6"/>
      <c r="Q59" s="6"/>
    </row>
    <row r="60" spans="1:17" s="7" customFormat="1" ht="30" customHeight="1" x14ac:dyDescent="0.25">
      <c r="A60" s="11" t="s">
        <v>29</v>
      </c>
      <c r="B60" s="4" t="s">
        <v>10</v>
      </c>
      <c r="C60" s="8"/>
      <c r="D60" s="29"/>
      <c r="E60" s="16">
        <f>80/2</f>
        <v>40</v>
      </c>
      <c r="F60" s="18"/>
      <c r="G60" s="19"/>
      <c r="H60" s="17">
        <f t="shared" si="15"/>
        <v>0</v>
      </c>
      <c r="I60" s="17">
        <f t="shared" si="16"/>
        <v>0</v>
      </c>
      <c r="J60" s="17">
        <f t="shared" si="17"/>
        <v>0</v>
      </c>
      <c r="K60" s="17">
        <f t="shared" si="18"/>
        <v>0</v>
      </c>
      <c r="L60" s="17">
        <f t="shared" si="19"/>
        <v>0</v>
      </c>
      <c r="M60" s="6"/>
      <c r="N60" s="6"/>
      <c r="O60" s="6"/>
      <c r="P60" s="6"/>
      <c r="Q60" s="6"/>
    </row>
    <row r="61" spans="1:17" s="7" customFormat="1" ht="30" customHeight="1" x14ac:dyDescent="0.25">
      <c r="A61" s="11" t="s">
        <v>30</v>
      </c>
      <c r="B61" s="4" t="s">
        <v>51</v>
      </c>
      <c r="C61" s="8"/>
      <c r="D61" s="29"/>
      <c r="E61" s="16">
        <v>4000</v>
      </c>
      <c r="F61" s="30"/>
      <c r="G61" s="19"/>
      <c r="H61" s="17">
        <f t="shared" si="15"/>
        <v>0</v>
      </c>
      <c r="I61" s="17">
        <f t="shared" si="16"/>
        <v>0</v>
      </c>
      <c r="J61" s="17">
        <f t="shared" si="17"/>
        <v>0</v>
      </c>
      <c r="K61" s="17">
        <f t="shared" si="18"/>
        <v>0</v>
      </c>
      <c r="L61" s="17">
        <f t="shared" si="19"/>
        <v>0</v>
      </c>
      <c r="M61" s="6"/>
      <c r="N61" s="6"/>
      <c r="O61" s="6"/>
      <c r="P61" s="6"/>
      <c r="Q61" s="6"/>
    </row>
    <row r="62" spans="1:17" s="7" customFormat="1" ht="30" customHeight="1" x14ac:dyDescent="0.25">
      <c r="A62" s="11" t="s">
        <v>31</v>
      </c>
      <c r="B62" s="4" t="s">
        <v>52</v>
      </c>
      <c r="C62" s="8"/>
      <c r="D62" s="29"/>
      <c r="E62" s="16">
        <v>2000</v>
      </c>
      <c r="F62" s="30"/>
      <c r="G62" s="19"/>
      <c r="H62" s="17">
        <f t="shared" si="15"/>
        <v>0</v>
      </c>
      <c r="I62" s="17">
        <f t="shared" si="16"/>
        <v>0</v>
      </c>
      <c r="J62" s="17">
        <f t="shared" si="17"/>
        <v>0</v>
      </c>
      <c r="K62" s="17">
        <f t="shared" si="18"/>
        <v>0</v>
      </c>
      <c r="L62" s="17">
        <f t="shared" si="19"/>
        <v>0</v>
      </c>
      <c r="M62" s="6"/>
      <c r="N62" s="6"/>
      <c r="O62" s="6"/>
      <c r="P62" s="6"/>
      <c r="Q62" s="6"/>
    </row>
    <row r="63" spans="1:17" s="7" customFormat="1" ht="30" customHeight="1" x14ac:dyDescent="0.25">
      <c r="A63" s="11" t="s">
        <v>32</v>
      </c>
      <c r="B63" s="4" t="s">
        <v>53</v>
      </c>
      <c r="C63" s="8"/>
      <c r="D63" s="29"/>
      <c r="E63" s="16">
        <f>3700/2</f>
        <v>1850</v>
      </c>
      <c r="F63" s="30"/>
      <c r="G63" s="19"/>
      <c r="H63" s="17">
        <f t="shared" si="15"/>
        <v>0</v>
      </c>
      <c r="I63" s="17">
        <f t="shared" si="16"/>
        <v>0</v>
      </c>
      <c r="J63" s="17">
        <f t="shared" si="17"/>
        <v>0</v>
      </c>
      <c r="K63" s="17">
        <f t="shared" si="18"/>
        <v>0</v>
      </c>
      <c r="L63" s="17">
        <f t="shared" si="19"/>
        <v>0</v>
      </c>
      <c r="M63" s="6"/>
      <c r="N63" s="6"/>
      <c r="O63" s="6"/>
      <c r="P63" s="6"/>
      <c r="Q63" s="6"/>
    </row>
    <row r="64" spans="1:17" s="7" customFormat="1" ht="30" customHeight="1" x14ac:dyDescent="0.25">
      <c r="A64" s="11" t="s">
        <v>33</v>
      </c>
      <c r="B64" s="4" t="s">
        <v>18</v>
      </c>
      <c r="C64" s="8"/>
      <c r="D64" s="29"/>
      <c r="E64" s="16">
        <f>400/2</f>
        <v>200</v>
      </c>
      <c r="F64" s="18"/>
      <c r="G64" s="19"/>
      <c r="H64" s="17">
        <f t="shared" si="15"/>
        <v>0</v>
      </c>
      <c r="I64" s="17">
        <f t="shared" si="16"/>
        <v>0</v>
      </c>
      <c r="J64" s="17">
        <f t="shared" si="17"/>
        <v>0</v>
      </c>
      <c r="K64" s="17">
        <f t="shared" si="18"/>
        <v>0</v>
      </c>
      <c r="L64" s="17">
        <f t="shared" si="19"/>
        <v>0</v>
      </c>
      <c r="M64" s="6"/>
      <c r="N64" s="6"/>
      <c r="O64" s="6"/>
      <c r="P64" s="6"/>
      <c r="Q64" s="6"/>
    </row>
    <row r="65" spans="1:17" s="7" customFormat="1" ht="30" customHeight="1" x14ac:dyDescent="0.25">
      <c r="A65" s="11" t="s">
        <v>34</v>
      </c>
      <c r="B65" s="4" t="s">
        <v>16</v>
      </c>
      <c r="C65" s="8"/>
      <c r="D65" s="29"/>
      <c r="E65" s="16">
        <f>360/2</f>
        <v>180</v>
      </c>
      <c r="F65" s="18"/>
      <c r="G65" s="19"/>
      <c r="H65" s="17">
        <f t="shared" si="15"/>
        <v>0</v>
      </c>
      <c r="I65" s="17">
        <f t="shared" si="16"/>
        <v>0</v>
      </c>
      <c r="J65" s="17">
        <f t="shared" si="17"/>
        <v>0</v>
      </c>
      <c r="K65" s="17">
        <f t="shared" si="18"/>
        <v>0</v>
      </c>
      <c r="L65" s="17">
        <f t="shared" si="19"/>
        <v>0</v>
      </c>
      <c r="M65" s="6"/>
      <c r="N65" s="6"/>
      <c r="O65" s="6"/>
      <c r="P65" s="6"/>
      <c r="Q65" s="6"/>
    </row>
    <row r="66" spans="1:17" s="7" customFormat="1" ht="30" customHeight="1" x14ac:dyDescent="0.25">
      <c r="A66" s="11" t="s">
        <v>35</v>
      </c>
      <c r="B66" s="4" t="s">
        <v>17</v>
      </c>
      <c r="C66" s="8"/>
      <c r="D66" s="29"/>
      <c r="E66" s="16">
        <f>2400/2</f>
        <v>1200</v>
      </c>
      <c r="F66" s="18"/>
      <c r="G66" s="19"/>
      <c r="H66" s="17">
        <f t="shared" si="15"/>
        <v>0</v>
      </c>
      <c r="I66" s="17">
        <f t="shared" si="16"/>
        <v>0</v>
      </c>
      <c r="J66" s="17">
        <f t="shared" si="17"/>
        <v>0</v>
      </c>
      <c r="K66" s="17">
        <f t="shared" si="18"/>
        <v>0</v>
      </c>
      <c r="L66" s="17">
        <f t="shared" si="19"/>
        <v>0</v>
      </c>
      <c r="M66" s="6"/>
      <c r="N66" s="6"/>
      <c r="O66" s="6"/>
      <c r="P66" s="6"/>
      <c r="Q66" s="6"/>
    </row>
    <row r="67" spans="1:17" s="25" customFormat="1" ht="30" customHeight="1" x14ac:dyDescent="0.25">
      <c r="A67" s="33" t="s">
        <v>95</v>
      </c>
      <c r="B67" s="34"/>
      <c r="C67" s="34"/>
      <c r="D67" s="34"/>
      <c r="E67" s="34"/>
      <c r="F67" s="34"/>
      <c r="G67" s="34"/>
      <c r="H67" s="34"/>
      <c r="I67" s="34"/>
      <c r="J67" s="23">
        <f>SUM(J51:J66)</f>
        <v>0</v>
      </c>
      <c r="K67" s="23">
        <f>SUM(K51:K66)</f>
        <v>0</v>
      </c>
      <c r="L67" s="23">
        <f>SUM(L51:L66)</f>
        <v>0</v>
      </c>
      <c r="M67" s="24"/>
      <c r="N67" s="24"/>
      <c r="O67" s="24"/>
      <c r="P67" s="24"/>
      <c r="Q67" s="24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27"/>
      <c r="K69" s="27"/>
      <c r="L69" s="27"/>
      <c r="M69" s="1"/>
      <c r="N69" s="1"/>
      <c r="O69" s="1"/>
      <c r="P69" s="1"/>
      <c r="Q69" s="1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4" spans="1:17" x14ac:dyDescent="0.25">
      <c r="B74" s="26"/>
      <c r="C74" s="26"/>
    </row>
  </sheetData>
  <sheetProtection algorithmName="SHA-512" hashValue="sRaA5yr9AUJq3/qGphMRKl7VT7Q6W+/TksdU3IteVIVnZrLCvFZCcKURuDPXoyVzKcJ9g+6Ihi/y/ywIYRoDnA==" saltValue="G4fxEF+jT4YmDxeE+YFyIg==" spinCount="100000" sheet="1" objects="1" scenarios="1"/>
  <mergeCells count="9">
    <mergeCell ref="A3:M3"/>
    <mergeCell ref="A67:I67"/>
    <mergeCell ref="A4:F4"/>
    <mergeCell ref="A5:F5"/>
    <mergeCell ref="F6:G6"/>
    <mergeCell ref="A49:I49"/>
    <mergeCell ref="A45:I45"/>
    <mergeCell ref="A26:I26"/>
    <mergeCell ref="A11:I11"/>
  </mergeCells>
  <phoneticPr fontId="0" type="noConversion"/>
  <pageMargins left="1.1023622047244095" right="0.31496062992125984" top="0.39370078740157483" bottom="0.39370078740157483" header="0.31496062992125984" footer="0.31496062992125984"/>
  <pageSetup paperSize="9" scale="3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cp:lastPrinted>2025-06-20T05:45:11Z</cp:lastPrinted>
  <dcterms:created xsi:type="dcterms:W3CDTF">2024-11-12T09:15:10Z</dcterms:created>
  <dcterms:modified xsi:type="dcterms:W3CDTF">2025-06-30T05:45:21Z</dcterms:modified>
</cp:coreProperties>
</file>