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11 Odběrový systém\"/>
    </mc:Choice>
  </mc:AlternateContent>
  <xr:revisionPtr revIDLastSave="0" documentId="13_ncr:1_{1AF2487C-D7EB-4C03-B888-38F4F99510A8}" xr6:coauthVersionLast="36" xr6:coauthVersionMax="36" xr10:uidLastSave="{00000000-0000-0000-0000-000000000000}"/>
  <bookViews>
    <workbookView xWindow="0" yWindow="0" windowWidth="16200" windowHeight="10470" xr2:uid="{00000000-000D-0000-FFFF-FFFF00000000}"/>
  </bookViews>
  <sheets>
    <sheet name="materiál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1" l="1"/>
  <c r="L10" i="1" s="1"/>
  <c r="J10" i="1"/>
  <c r="M10" i="1" s="1"/>
  <c r="B51" i="1" l="1"/>
  <c r="B50" i="1"/>
  <c r="B49" i="1"/>
  <c r="B48" i="1"/>
  <c r="B47" i="1"/>
  <c r="B46" i="1"/>
  <c r="B41" i="1"/>
  <c r="B39" i="1"/>
  <c r="B38" i="1"/>
  <c r="B37" i="1"/>
  <c r="B32" i="1"/>
  <c r="B31" i="1"/>
  <c r="B30" i="1"/>
  <c r="B29" i="1"/>
  <c r="B25" i="1"/>
  <c r="B24" i="1"/>
  <c r="B23" i="1"/>
  <c r="B19" i="1"/>
  <c r="B18" i="1"/>
  <c r="B17" i="1"/>
  <c r="B16" i="1"/>
  <c r="B15" i="1"/>
  <c r="B14" i="1"/>
  <c r="B13" i="1"/>
  <c r="B12" i="1"/>
  <c r="B11" i="1"/>
  <c r="J9" i="1" l="1"/>
  <c r="K47" i="1" l="1"/>
  <c r="K48" i="1"/>
  <c r="K49" i="1"/>
  <c r="K50" i="1"/>
  <c r="K51" i="1"/>
  <c r="K46" i="1"/>
  <c r="K38" i="1"/>
  <c r="K39" i="1"/>
  <c r="K40" i="1"/>
  <c r="K41" i="1"/>
  <c r="K37" i="1"/>
  <c r="K30" i="1"/>
  <c r="K31" i="1"/>
  <c r="K32" i="1"/>
  <c r="K29" i="1"/>
  <c r="K24" i="1"/>
  <c r="K25" i="1"/>
  <c r="K23" i="1"/>
  <c r="K11" i="1"/>
  <c r="K12" i="1"/>
  <c r="K13" i="1"/>
  <c r="K14" i="1"/>
  <c r="K15" i="1"/>
  <c r="K16" i="1"/>
  <c r="K17" i="1"/>
  <c r="K18" i="1"/>
  <c r="K19" i="1"/>
  <c r="M9" i="1"/>
  <c r="K9" i="1"/>
  <c r="L48" i="1" l="1"/>
  <c r="L49" i="1"/>
  <c r="L50" i="1"/>
  <c r="L51" i="1"/>
  <c r="J47" i="1"/>
  <c r="M47" i="1" s="1"/>
  <c r="J48" i="1"/>
  <c r="M48" i="1" s="1"/>
  <c r="J49" i="1"/>
  <c r="M49" i="1" s="1"/>
  <c r="J50" i="1"/>
  <c r="M50" i="1" s="1"/>
  <c r="J51" i="1"/>
  <c r="M51" i="1" s="1"/>
  <c r="L46" i="1"/>
  <c r="J46" i="1"/>
  <c r="M46" i="1" s="1"/>
  <c r="L38" i="1"/>
  <c r="L39" i="1"/>
  <c r="L40" i="1"/>
  <c r="L41" i="1"/>
  <c r="J38" i="1"/>
  <c r="M38" i="1" s="1"/>
  <c r="J39" i="1"/>
  <c r="M39" i="1" s="1"/>
  <c r="J40" i="1"/>
  <c r="M40" i="1" s="1"/>
  <c r="J41" i="1"/>
  <c r="M41" i="1" s="1"/>
  <c r="L37" i="1"/>
  <c r="J37" i="1"/>
  <c r="M37" i="1" s="1"/>
  <c r="L30" i="1"/>
  <c r="L31" i="1"/>
  <c r="L32" i="1"/>
  <c r="J30" i="1"/>
  <c r="M30" i="1" s="1"/>
  <c r="J31" i="1"/>
  <c r="M31" i="1" s="1"/>
  <c r="J32" i="1"/>
  <c r="M32" i="1" s="1"/>
  <c r="L29" i="1"/>
  <c r="J29" i="1"/>
  <c r="M29" i="1" s="1"/>
  <c r="J24" i="1"/>
  <c r="M24" i="1" s="1"/>
  <c r="J25" i="1"/>
  <c r="M25" i="1" s="1"/>
  <c r="L24" i="1"/>
  <c r="L25" i="1"/>
  <c r="L23" i="1"/>
  <c r="J23" i="1"/>
  <c r="M23" i="1" s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L11" i="1"/>
  <c r="L12" i="1"/>
  <c r="L13" i="1"/>
  <c r="L14" i="1"/>
  <c r="L15" i="1"/>
  <c r="L16" i="1"/>
  <c r="L17" i="1"/>
  <c r="L18" i="1"/>
  <c r="L19" i="1"/>
  <c r="L9" i="1"/>
  <c r="M52" i="1" l="1"/>
  <c r="K52" i="1"/>
  <c r="L47" i="1"/>
  <c r="L52" i="1" s="1"/>
  <c r="M42" i="1"/>
  <c r="L42" i="1"/>
  <c r="K42" i="1"/>
  <c r="M33" i="1"/>
  <c r="L33" i="1"/>
  <c r="K33" i="1"/>
  <c r="K26" i="1"/>
  <c r="L26" i="1"/>
  <c r="M26" i="1"/>
  <c r="M20" i="1"/>
  <c r="L20" i="1"/>
  <c r="K20" i="1"/>
  <c r="K55" i="1" l="1"/>
  <c r="M55" i="1"/>
  <c r="L55" i="1"/>
</calcChain>
</file>

<file path=xl/sharedStrings.xml><?xml version="1.0" encoding="utf-8"?>
<sst xmlns="http://schemas.openxmlformats.org/spreadsheetml/2006/main" count="121" uniqueCount="56">
  <si>
    <t xml:space="preserve">Materiál pro odběr venózní krve </t>
  </si>
  <si>
    <t>Obchodní název</t>
  </si>
  <si>
    <t>Výrobce</t>
  </si>
  <si>
    <t>Počet ks v balení</t>
  </si>
  <si>
    <t>Cena za 1 kus v Kč bez DPH</t>
  </si>
  <si>
    <t>Glykémie, NaF a EDTA, objem 1 - 3 ml</t>
  </si>
  <si>
    <t>Koagulace, Na citrát, objem 2,5 - 3,5 ml</t>
  </si>
  <si>
    <t>Luer adapter</t>
  </si>
  <si>
    <t>Materiál pro odběr kapilární a arteriální krve</t>
  </si>
  <si>
    <t xml:space="preserve">Materiál pro odběr moče + mikrobiologie </t>
  </si>
  <si>
    <t>Držák na jehly plastový  (vyžaduje-li to odběrový systém)</t>
  </si>
  <si>
    <t xml:space="preserve">Držák na jehly plastový se stranově umístěným luer konusem  (pokud nejsou víčka odběrových nádobek vybavena Luer kónusem) </t>
  </si>
  <si>
    <t>Zátka ke zkumavce na moč nesterilní žlutá</t>
  </si>
  <si>
    <t>Odběrová nádobka na moč sterilní 10 ml včetně zátky</t>
  </si>
  <si>
    <t>Materiál pro uzavřený bezpečnostní odběr venózní krve - odběrové nádobky</t>
  </si>
  <si>
    <t xml:space="preserve">Sedimentační pipeta plastová se zarážkou </t>
  </si>
  <si>
    <t>Odběrové nádobky a příslušenství</t>
  </si>
  <si>
    <t>Odběrové jehly pro odběr venózní krve</t>
  </si>
  <si>
    <t>Příslušenství pro odběr venózní krve</t>
  </si>
  <si>
    <t>Odběrové nádobky  a zátky</t>
  </si>
  <si>
    <t>Odběrová nádobka - sérum, akcelerátor srážení a gel, objem 0,5 - 1 ml</t>
  </si>
  <si>
    <t>Odběrová nádobka - krevní obraz, EDTA, objem 0,25 - 1 ml</t>
  </si>
  <si>
    <t xml:space="preserve">Odběrová nádobka  s víčkem 1,5 ml  typ Eppendorf bez chemických aditiv </t>
  </si>
  <si>
    <t>Odběrová nádobka vakuová 9 - 11 ml žlutá sterilní</t>
  </si>
  <si>
    <t>Objem krve v ml</t>
  </si>
  <si>
    <t>Katalogové číslo</t>
  </si>
  <si>
    <t>DPH v %</t>
  </si>
  <si>
    <t>Krevní obraz, EDTA, objem 2 - 3 ml</t>
  </si>
  <si>
    <t xml:space="preserve">Krevní obraz, EDTA, objem 4 - 6 ml </t>
  </si>
  <si>
    <t xml:space="preserve">Sedimentace polouzavřená, Na citrát, objem 2 ml - 3,5 ml </t>
  </si>
  <si>
    <t>Sérum, akcelerátor srážení a gel, objem 2 - 3,5 ml</t>
  </si>
  <si>
    <t>Cena za 1 kus v Kč vč. DPH</t>
  </si>
  <si>
    <t>x</t>
  </si>
  <si>
    <t>CELKEM</t>
  </si>
  <si>
    <t>Jehla odběrová pro uzavřený systém 22G (0,7x38 mm), černá</t>
  </si>
  <si>
    <t>Jehla odběrová pro  uzavřený systém 21G (0,8×38mm), zelená </t>
  </si>
  <si>
    <t xml:space="preserve">Jehla odběrová pro  uzavřený systém 20G (0,9×38mm), žlutá </t>
  </si>
  <si>
    <t>Koagulace, Na citrát, objem 1 - 2 ml</t>
  </si>
  <si>
    <t>Sérum, akcelerátor srážení a gel, objem 5 - 6 ml</t>
  </si>
  <si>
    <t>"Dodávky odběrového systému pro SNO"</t>
  </si>
  <si>
    <t xml:space="preserve">Plazma, Li heparin a gel, objem 3 - 6 ml </t>
  </si>
  <si>
    <t>Sérum, akcelerátor srážení a gel, objem 8 - 10 ml</t>
  </si>
  <si>
    <t>Cena za předpokládanou spotřebu v Kč bez DPH</t>
  </si>
  <si>
    <t>DPH v Kč/předpokládanou spotřebu</t>
  </si>
  <si>
    <t>Cena za předpokládanou spotřebu v Kč vč. DPH</t>
  </si>
  <si>
    <t>doplní účastník</t>
  </si>
  <si>
    <t>tyto ceny uvede účastník do krycího listu</t>
  </si>
  <si>
    <t>Předpokládaná spotřeba v ks/2 roky</t>
  </si>
  <si>
    <t>Příloha č. 5 - Cenová nabídka</t>
  </si>
  <si>
    <t>Číslo spisu: OPA/FPM/2025/11/odběrový systém</t>
  </si>
  <si>
    <t xml:space="preserve">Plazma, Li heparin a gel, objem 2 - 3,5 ml </t>
  </si>
  <si>
    <t>Kapilára 100 µL s protisrážlivou úpravou pro kapilární krev</t>
  </si>
  <si>
    <t>Odběrová nádobka na moč nesterilní 10 ml s kulatým dnem</t>
  </si>
  <si>
    <t>Kapilára 20 µL bez protisrážlivá úprava pro kapilární krev</t>
  </si>
  <si>
    <t>Odběrový kontejner na moč 50 - 70 ml sterilní PP, šroub. víčko</t>
  </si>
  <si>
    <t>Odběrový kontejner na moč 100 - 150 ml sterilní, šroub. víčko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</si>
</sst>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č"/>
    <numFmt numFmtId="165" formatCode="#,##0.000\ _K_č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indexed="8"/>
      <name val="Verdana"/>
      <family val="2"/>
      <charset val="238"/>
    </font>
    <font>
      <sz val="9"/>
      <name val="Verdana"/>
      <family val="2"/>
      <charset val="238"/>
    </font>
    <font>
      <i/>
      <sz val="9"/>
      <color indexed="8"/>
      <name val="Verdana"/>
      <family val="2"/>
      <charset val="238"/>
    </font>
    <font>
      <sz val="9"/>
      <color indexed="8"/>
      <name val="Verdana"/>
      <family val="2"/>
      <charset val="238"/>
    </font>
    <font>
      <b/>
      <i/>
      <sz val="9"/>
      <color theme="1"/>
      <name val="Verdana"/>
      <family val="2"/>
      <charset val="238"/>
    </font>
    <font>
      <b/>
      <i/>
      <sz val="9"/>
      <color indexed="8"/>
      <name val="Verdana"/>
      <family val="2"/>
      <charset val="238"/>
    </font>
    <font>
      <b/>
      <sz val="14"/>
      <color indexed="8"/>
      <name val="Verdan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Verdana"/>
      <family val="2"/>
      <charset val="238"/>
    </font>
    <font>
      <sz val="14"/>
      <color theme="1"/>
      <name val="Verdana"/>
      <family val="2"/>
      <charset val="238"/>
    </font>
    <font>
      <i/>
      <sz val="9"/>
      <color rgb="FFFF0000"/>
      <name val="Verdana"/>
      <family val="2"/>
      <charset val="238"/>
    </font>
    <font>
      <b/>
      <i/>
      <sz val="12"/>
      <name val="Verdana"/>
      <family val="2"/>
      <charset val="238"/>
    </font>
    <font>
      <sz val="12"/>
      <color theme="1"/>
      <name val="Verdana"/>
      <family val="2"/>
      <charset val="238"/>
    </font>
    <font>
      <sz val="11"/>
      <color theme="1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ont="1"/>
    <xf numFmtId="0" fontId="0" fillId="0" borderId="0" xfId="0" applyFill="1"/>
    <xf numFmtId="0" fontId="0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0" xfId="0" applyFont="1" applyAlignment="1"/>
    <xf numFmtId="0" fontId="7" fillId="0" borderId="4" xfId="0" applyFont="1" applyFill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3" fontId="7" fillId="0" borderId="1" xfId="0" applyNumberFormat="1" applyFont="1" applyFill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3" fontId="7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1" fillId="0" borderId="0" xfId="0" applyFont="1"/>
    <xf numFmtId="164" fontId="11" fillId="2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0" borderId="6" xfId="0" applyNumberFormat="1" applyFont="1" applyBorder="1" applyAlignment="1">
      <alignment horizontal="right" vertical="center" wrapText="1"/>
    </xf>
    <xf numFmtId="4" fontId="10" fillId="2" borderId="0" xfId="0" applyNumberFormat="1" applyFont="1" applyFill="1" applyBorder="1"/>
    <xf numFmtId="3" fontId="0" fillId="0" borderId="0" xfId="0" applyNumberFormat="1" applyFont="1" applyAlignment="1">
      <alignment horizont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 wrapText="1"/>
      <protection locked="0"/>
    </xf>
    <xf numFmtId="165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9" fontId="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1" xfId="0" applyFont="1" applyFill="1" applyBorder="1" applyAlignment="1" applyProtection="1">
      <alignment horizontal="center" vertical="center" wrapText="1"/>
      <protection locked="0"/>
    </xf>
    <xf numFmtId="4" fontId="10" fillId="5" borderId="5" xfId="0" applyNumberFormat="1" applyFont="1" applyFill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164" fontId="8" fillId="0" borderId="17" xfId="0" applyNumberFormat="1" applyFont="1" applyBorder="1" applyAlignment="1">
      <alignment horizontal="right" vertical="center" wrapText="1"/>
    </xf>
    <xf numFmtId="164" fontId="11" fillId="2" borderId="17" xfId="0" applyNumberFormat="1" applyFont="1" applyFill="1" applyBorder="1" applyAlignment="1">
      <alignment horizontal="right" vertical="center" wrapText="1"/>
    </xf>
    <xf numFmtId="164" fontId="11" fillId="0" borderId="17" xfId="0" applyNumberFormat="1" applyFont="1" applyBorder="1" applyAlignment="1">
      <alignment horizontal="right" vertical="center" wrapText="1"/>
    </xf>
    <xf numFmtId="164" fontId="11" fillId="0" borderId="18" xfId="0" applyNumberFormat="1" applyFont="1" applyBorder="1" applyAlignment="1">
      <alignment horizontal="right" vertical="center" wrapText="1"/>
    </xf>
    <xf numFmtId="4" fontId="10" fillId="5" borderId="19" xfId="0" applyNumberFormat="1" applyFont="1" applyFill="1" applyBorder="1" applyAlignment="1">
      <alignment vertical="center"/>
    </xf>
    <xf numFmtId="0" fontId="19" fillId="0" borderId="0" xfId="0" applyFont="1"/>
    <xf numFmtId="0" fontId="17" fillId="0" borderId="2" xfId="0" applyFont="1" applyBorder="1" applyAlignment="1"/>
    <xf numFmtId="0" fontId="18" fillId="0" borderId="3" xfId="0" applyFont="1" applyBorder="1" applyAlignment="1"/>
    <xf numFmtId="0" fontId="18" fillId="0" borderId="14" xfId="0" applyFont="1" applyBorder="1" applyAlignment="1"/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/>
    <xf numFmtId="0" fontId="6" fillId="3" borderId="4" xfId="0" applyFont="1" applyFill="1" applyBorder="1" applyAlignment="1">
      <alignment vertical="center" wrapText="1"/>
    </xf>
    <xf numFmtId="0" fontId="0" fillId="3" borderId="4" xfId="0" applyFill="1" applyBorder="1" applyAlignment="1"/>
    <xf numFmtId="0" fontId="2" fillId="2" borderId="4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2" fillId="3" borderId="7" xfId="0" applyFont="1" applyFill="1" applyBorder="1" applyAlignment="1">
      <alignment vertical="center" wrapText="1"/>
    </xf>
    <xf numFmtId="0" fontId="13" fillId="0" borderId="8" xfId="0" applyFont="1" applyBorder="1" applyAlignment="1"/>
    <xf numFmtId="0" fontId="13" fillId="0" borderId="9" xfId="0" applyFont="1" applyBorder="1" applyAlignment="1"/>
    <xf numFmtId="0" fontId="13" fillId="0" borderId="0" xfId="0" applyFont="1" applyBorder="1" applyAlignment="1"/>
    <xf numFmtId="0" fontId="13" fillId="0" borderId="10" xfId="0" applyFont="1" applyBorder="1" applyAlignment="1"/>
    <xf numFmtId="0" fontId="13" fillId="0" borderId="11" xfId="0" applyFont="1" applyBorder="1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0" fillId="5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5"/>
  <sheetViews>
    <sheetView tabSelected="1" topLeftCell="A12" zoomScale="80" zoomScaleNormal="80" workbookViewId="0">
      <selection activeCell="O51" sqref="O51"/>
    </sheetView>
  </sheetViews>
  <sheetFormatPr defaultRowHeight="15" x14ac:dyDescent="0.25"/>
  <cols>
    <col min="1" max="1" width="33.7109375" style="1" customWidth="1"/>
    <col min="2" max="2" width="13.85546875" style="3" customWidth="1"/>
    <col min="3" max="5" width="15.7109375" style="1" customWidth="1"/>
    <col min="6" max="6" width="10.28515625" style="1" customWidth="1"/>
    <col min="7" max="7" width="8.42578125" style="1" customWidth="1"/>
    <col min="8" max="8" width="11.7109375" style="1" customWidth="1"/>
    <col min="9" max="9" width="8.42578125" style="1" customWidth="1"/>
    <col min="10" max="10" width="11.7109375" style="1" customWidth="1"/>
    <col min="11" max="13" width="17.7109375" style="1" customWidth="1"/>
    <col min="15" max="15" width="16.7109375" customWidth="1"/>
    <col min="16" max="16" width="12.85546875" customWidth="1"/>
  </cols>
  <sheetData>
    <row r="1" spans="1:16" x14ac:dyDescent="0.25">
      <c r="A1" s="4" t="s">
        <v>48</v>
      </c>
      <c r="B1" s="5"/>
      <c r="C1" s="6"/>
      <c r="D1" s="7"/>
      <c r="E1" s="7"/>
      <c r="F1" s="6"/>
      <c r="G1" s="6"/>
      <c r="H1" s="6"/>
      <c r="I1" s="6"/>
      <c r="J1" s="6"/>
      <c r="K1" s="6"/>
      <c r="L1" s="6"/>
      <c r="M1" s="6"/>
    </row>
    <row r="2" spans="1:16" ht="18" x14ac:dyDescent="0.25">
      <c r="A2" s="64" t="s">
        <v>39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6" x14ac:dyDescent="0.25">
      <c r="A3" s="8" t="s">
        <v>49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6" x14ac:dyDescent="0.25">
      <c r="A4" s="36" t="s">
        <v>45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6" ht="15.75" thickBot="1" x14ac:dyDescent="0.3">
      <c r="A5" s="69" t="s">
        <v>46</v>
      </c>
      <c r="B5" s="70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6" ht="15.75" x14ac:dyDescent="0.25">
      <c r="A6" s="45" t="s">
        <v>14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7"/>
    </row>
    <row r="7" spans="1:16" ht="30" customHeight="1" x14ac:dyDescent="0.25">
      <c r="A7" s="50" t="s">
        <v>0</v>
      </c>
      <c r="B7" s="48" t="s">
        <v>47</v>
      </c>
      <c r="C7" s="48" t="s">
        <v>1</v>
      </c>
      <c r="D7" s="48" t="s">
        <v>25</v>
      </c>
      <c r="E7" s="48" t="s">
        <v>2</v>
      </c>
      <c r="F7" s="48" t="s">
        <v>24</v>
      </c>
      <c r="G7" s="48" t="s">
        <v>3</v>
      </c>
      <c r="H7" s="54" t="s">
        <v>4</v>
      </c>
      <c r="I7" s="48" t="s">
        <v>26</v>
      </c>
      <c r="J7" s="54" t="s">
        <v>31</v>
      </c>
      <c r="K7" s="54" t="s">
        <v>42</v>
      </c>
      <c r="L7" s="54" t="s">
        <v>43</v>
      </c>
      <c r="M7" s="56" t="s">
        <v>44</v>
      </c>
    </row>
    <row r="8" spans="1:16" ht="30" customHeight="1" x14ac:dyDescent="0.25">
      <c r="A8" s="51"/>
      <c r="B8" s="49"/>
      <c r="C8" s="49"/>
      <c r="D8" s="49"/>
      <c r="E8" s="49"/>
      <c r="F8" s="49"/>
      <c r="G8" s="49"/>
      <c r="H8" s="55"/>
      <c r="I8" s="49"/>
      <c r="J8" s="55"/>
      <c r="K8" s="55"/>
      <c r="L8" s="55"/>
      <c r="M8" s="57"/>
    </row>
    <row r="9" spans="1:16" ht="45" customHeight="1" x14ac:dyDescent="0.25">
      <c r="A9" s="9" t="s">
        <v>50</v>
      </c>
      <c r="B9" s="10">
        <v>70000</v>
      </c>
      <c r="C9" s="31"/>
      <c r="D9" s="31"/>
      <c r="E9" s="31"/>
      <c r="F9" s="31"/>
      <c r="G9" s="31"/>
      <c r="H9" s="32"/>
      <c r="I9" s="33"/>
      <c r="J9" s="11">
        <f t="shared" ref="J9:J19" si="0">(H9*I9)+H9</f>
        <v>0</v>
      </c>
      <c r="K9" s="11">
        <f t="shared" ref="K9:K19" si="1">(H9*B9)</f>
        <v>0</v>
      </c>
      <c r="L9" s="11">
        <f t="shared" ref="L9:L19" si="2">K9*I9</f>
        <v>0</v>
      </c>
      <c r="M9" s="39">
        <f t="shared" ref="M9:M19" si="3">(J9*B9)</f>
        <v>0</v>
      </c>
      <c r="O9" s="23"/>
      <c r="P9" s="23"/>
    </row>
    <row r="10" spans="1:16" ht="45" customHeight="1" x14ac:dyDescent="0.25">
      <c r="A10" s="9" t="s">
        <v>40</v>
      </c>
      <c r="B10" s="10">
        <v>34800</v>
      </c>
      <c r="C10" s="31"/>
      <c r="D10" s="31"/>
      <c r="E10" s="31"/>
      <c r="F10" s="31"/>
      <c r="G10" s="31"/>
      <c r="H10" s="32"/>
      <c r="I10" s="33"/>
      <c r="J10" s="11">
        <f t="shared" si="0"/>
        <v>0</v>
      </c>
      <c r="K10" s="11">
        <f t="shared" si="1"/>
        <v>0</v>
      </c>
      <c r="L10" s="11">
        <f t="shared" si="2"/>
        <v>0</v>
      </c>
      <c r="M10" s="39">
        <f t="shared" si="3"/>
        <v>0</v>
      </c>
      <c r="O10" s="23"/>
      <c r="P10" s="23"/>
    </row>
    <row r="11" spans="1:16" ht="45" customHeight="1" x14ac:dyDescent="0.25">
      <c r="A11" s="12" t="s">
        <v>5</v>
      </c>
      <c r="B11" s="10">
        <f>1900*2</f>
        <v>3800</v>
      </c>
      <c r="C11" s="31"/>
      <c r="D11" s="31"/>
      <c r="E11" s="31"/>
      <c r="F11" s="31"/>
      <c r="G11" s="31"/>
      <c r="H11" s="32"/>
      <c r="I11" s="33"/>
      <c r="J11" s="11">
        <f t="shared" si="0"/>
        <v>0</v>
      </c>
      <c r="K11" s="11">
        <f t="shared" si="1"/>
        <v>0</v>
      </c>
      <c r="L11" s="11">
        <f t="shared" si="2"/>
        <v>0</v>
      </c>
      <c r="M11" s="39">
        <f t="shared" si="3"/>
        <v>0</v>
      </c>
      <c r="O11" s="23"/>
      <c r="P11" s="23"/>
    </row>
    <row r="12" spans="1:16" ht="45" customHeight="1" x14ac:dyDescent="0.25">
      <c r="A12" s="9" t="s">
        <v>27</v>
      </c>
      <c r="B12" s="10">
        <f>89000*2</f>
        <v>178000</v>
      </c>
      <c r="C12" s="31"/>
      <c r="D12" s="31"/>
      <c r="E12" s="31"/>
      <c r="F12" s="31"/>
      <c r="G12" s="31"/>
      <c r="H12" s="32"/>
      <c r="I12" s="33"/>
      <c r="J12" s="11">
        <f t="shared" si="0"/>
        <v>0</v>
      </c>
      <c r="K12" s="11">
        <f t="shared" si="1"/>
        <v>0</v>
      </c>
      <c r="L12" s="11">
        <f t="shared" si="2"/>
        <v>0</v>
      </c>
      <c r="M12" s="39">
        <f t="shared" si="3"/>
        <v>0</v>
      </c>
      <c r="O12" s="23"/>
      <c r="P12" s="23"/>
    </row>
    <row r="13" spans="1:16" ht="45" customHeight="1" x14ac:dyDescent="0.25">
      <c r="A13" s="12" t="s">
        <v>28</v>
      </c>
      <c r="B13" s="10">
        <f>18300*2</f>
        <v>36600</v>
      </c>
      <c r="C13" s="31"/>
      <c r="D13" s="31"/>
      <c r="E13" s="31"/>
      <c r="F13" s="31"/>
      <c r="G13" s="31"/>
      <c r="H13" s="32"/>
      <c r="I13" s="33"/>
      <c r="J13" s="11">
        <f t="shared" si="0"/>
        <v>0</v>
      </c>
      <c r="K13" s="11">
        <f t="shared" si="1"/>
        <v>0</v>
      </c>
      <c r="L13" s="11">
        <f t="shared" si="2"/>
        <v>0</v>
      </c>
      <c r="M13" s="39">
        <f t="shared" si="3"/>
        <v>0</v>
      </c>
      <c r="O13" s="23"/>
      <c r="P13" s="23"/>
    </row>
    <row r="14" spans="1:16" ht="45" customHeight="1" x14ac:dyDescent="0.25">
      <c r="A14" s="9" t="s">
        <v>37</v>
      </c>
      <c r="B14" s="10">
        <f>1000*2</f>
        <v>2000</v>
      </c>
      <c r="C14" s="31"/>
      <c r="D14" s="31"/>
      <c r="E14" s="31"/>
      <c r="F14" s="31"/>
      <c r="G14" s="31"/>
      <c r="H14" s="32"/>
      <c r="I14" s="33"/>
      <c r="J14" s="11">
        <f t="shared" si="0"/>
        <v>0</v>
      </c>
      <c r="K14" s="11">
        <f t="shared" si="1"/>
        <v>0</v>
      </c>
      <c r="L14" s="11">
        <f t="shared" si="2"/>
        <v>0</v>
      </c>
      <c r="M14" s="39">
        <f t="shared" si="3"/>
        <v>0</v>
      </c>
      <c r="O14" s="23"/>
      <c r="P14" s="23"/>
    </row>
    <row r="15" spans="1:16" ht="45" customHeight="1" x14ac:dyDescent="0.25">
      <c r="A15" s="12" t="s">
        <v>6</v>
      </c>
      <c r="B15" s="10">
        <f>38000*2</f>
        <v>76000</v>
      </c>
      <c r="C15" s="31"/>
      <c r="D15" s="31"/>
      <c r="E15" s="31"/>
      <c r="F15" s="31"/>
      <c r="G15" s="31"/>
      <c r="H15" s="32"/>
      <c r="I15" s="33"/>
      <c r="J15" s="11">
        <f t="shared" si="0"/>
        <v>0</v>
      </c>
      <c r="K15" s="11">
        <f t="shared" si="1"/>
        <v>0</v>
      </c>
      <c r="L15" s="11">
        <f t="shared" si="2"/>
        <v>0</v>
      </c>
      <c r="M15" s="39">
        <f t="shared" si="3"/>
        <v>0</v>
      </c>
      <c r="O15" s="23"/>
      <c r="P15" s="23"/>
    </row>
    <row r="16" spans="1:16" ht="45" customHeight="1" x14ac:dyDescent="0.25">
      <c r="A16" s="12" t="s">
        <v>29</v>
      </c>
      <c r="B16" s="10">
        <f>4000*2</f>
        <v>8000</v>
      </c>
      <c r="C16" s="31"/>
      <c r="D16" s="31"/>
      <c r="E16" s="31"/>
      <c r="F16" s="31"/>
      <c r="G16" s="31"/>
      <c r="H16" s="32"/>
      <c r="I16" s="33"/>
      <c r="J16" s="11">
        <f t="shared" si="0"/>
        <v>0</v>
      </c>
      <c r="K16" s="11">
        <f t="shared" si="1"/>
        <v>0</v>
      </c>
      <c r="L16" s="11">
        <f t="shared" si="2"/>
        <v>0</v>
      </c>
      <c r="M16" s="39">
        <f t="shared" si="3"/>
        <v>0</v>
      </c>
      <c r="O16" s="23"/>
      <c r="P16" s="23"/>
    </row>
    <row r="17" spans="1:16" ht="45" customHeight="1" x14ac:dyDescent="0.25">
      <c r="A17" s="9" t="s">
        <v>30</v>
      </c>
      <c r="B17" s="10">
        <f>52500*2</f>
        <v>105000</v>
      </c>
      <c r="C17" s="31"/>
      <c r="D17" s="31"/>
      <c r="E17" s="31"/>
      <c r="F17" s="31"/>
      <c r="G17" s="31"/>
      <c r="H17" s="32"/>
      <c r="I17" s="33"/>
      <c r="J17" s="11">
        <f t="shared" si="0"/>
        <v>0</v>
      </c>
      <c r="K17" s="11">
        <f t="shared" si="1"/>
        <v>0</v>
      </c>
      <c r="L17" s="11">
        <f t="shared" si="2"/>
        <v>0</v>
      </c>
      <c r="M17" s="39">
        <f t="shared" si="3"/>
        <v>0</v>
      </c>
      <c r="O17" s="23"/>
      <c r="P17" s="23"/>
    </row>
    <row r="18" spans="1:16" ht="45" customHeight="1" x14ac:dyDescent="0.25">
      <c r="A18" s="9" t="s">
        <v>38</v>
      </c>
      <c r="B18" s="10">
        <f>45800*2</f>
        <v>91600</v>
      </c>
      <c r="C18" s="31"/>
      <c r="D18" s="31"/>
      <c r="E18" s="31"/>
      <c r="F18" s="31"/>
      <c r="G18" s="31"/>
      <c r="H18" s="32"/>
      <c r="I18" s="33"/>
      <c r="J18" s="11">
        <f t="shared" si="0"/>
        <v>0</v>
      </c>
      <c r="K18" s="11">
        <f t="shared" si="1"/>
        <v>0</v>
      </c>
      <c r="L18" s="11">
        <f t="shared" si="2"/>
        <v>0</v>
      </c>
      <c r="M18" s="39">
        <f t="shared" si="3"/>
        <v>0</v>
      </c>
      <c r="O18" s="23"/>
      <c r="P18" s="23"/>
    </row>
    <row r="19" spans="1:16" ht="45" customHeight="1" x14ac:dyDescent="0.25">
      <c r="A19" s="9" t="s">
        <v>41</v>
      </c>
      <c r="B19" s="10">
        <f>11000*2</f>
        <v>22000</v>
      </c>
      <c r="C19" s="31"/>
      <c r="D19" s="31"/>
      <c r="E19" s="31"/>
      <c r="F19" s="31"/>
      <c r="G19" s="31"/>
      <c r="H19" s="32"/>
      <c r="I19" s="33"/>
      <c r="J19" s="11">
        <f t="shared" si="0"/>
        <v>0</v>
      </c>
      <c r="K19" s="11">
        <f t="shared" si="1"/>
        <v>0</v>
      </c>
      <c r="L19" s="11">
        <f t="shared" si="2"/>
        <v>0</v>
      </c>
      <c r="M19" s="39">
        <f t="shared" si="3"/>
        <v>0</v>
      </c>
      <c r="O19" s="23"/>
      <c r="P19" s="23"/>
    </row>
    <row r="20" spans="1:16" ht="45" customHeight="1" x14ac:dyDescent="0.25">
      <c r="A20" s="52" t="s">
        <v>33</v>
      </c>
      <c r="B20" s="53"/>
      <c r="C20" s="53"/>
      <c r="D20" s="53"/>
      <c r="E20" s="53"/>
      <c r="F20" s="53"/>
      <c r="G20" s="53"/>
      <c r="H20" s="53"/>
      <c r="I20" s="53"/>
      <c r="J20" s="53"/>
      <c r="K20" s="25">
        <f>SUM(K9:K19)</f>
        <v>0</v>
      </c>
      <c r="L20" s="25">
        <f t="shared" ref="L20:M20" si="4">SUM(L9:L19)</f>
        <v>0</v>
      </c>
      <c r="M20" s="40">
        <f t="shared" si="4"/>
        <v>0</v>
      </c>
      <c r="O20" s="23"/>
      <c r="P20" s="23"/>
    </row>
    <row r="21" spans="1:16" ht="30" customHeight="1" x14ac:dyDescent="0.25">
      <c r="A21" s="50" t="s">
        <v>17</v>
      </c>
      <c r="B21" s="48" t="s">
        <v>47</v>
      </c>
      <c r="C21" s="48" t="s">
        <v>1</v>
      </c>
      <c r="D21" s="48" t="s">
        <v>25</v>
      </c>
      <c r="E21" s="48" t="s">
        <v>2</v>
      </c>
      <c r="F21" s="48" t="s">
        <v>24</v>
      </c>
      <c r="G21" s="48" t="s">
        <v>3</v>
      </c>
      <c r="H21" s="54" t="s">
        <v>4</v>
      </c>
      <c r="I21" s="48" t="s">
        <v>26</v>
      </c>
      <c r="J21" s="54" t="s">
        <v>31</v>
      </c>
      <c r="K21" s="54" t="s">
        <v>42</v>
      </c>
      <c r="L21" s="54" t="s">
        <v>43</v>
      </c>
      <c r="M21" s="56" t="s">
        <v>44</v>
      </c>
    </row>
    <row r="22" spans="1:16" ht="30" customHeight="1" x14ac:dyDescent="0.25">
      <c r="A22" s="51"/>
      <c r="B22" s="49"/>
      <c r="C22" s="49"/>
      <c r="D22" s="49"/>
      <c r="E22" s="49"/>
      <c r="F22" s="49"/>
      <c r="G22" s="49"/>
      <c r="H22" s="55"/>
      <c r="I22" s="49"/>
      <c r="J22" s="55"/>
      <c r="K22" s="55"/>
      <c r="L22" s="55"/>
      <c r="M22" s="57"/>
    </row>
    <row r="23" spans="1:16" ht="45" customHeight="1" x14ac:dyDescent="0.25">
      <c r="A23" s="13" t="s">
        <v>34</v>
      </c>
      <c r="B23" s="14">
        <f>2500*2</f>
        <v>5000</v>
      </c>
      <c r="C23" s="31"/>
      <c r="D23" s="31"/>
      <c r="E23" s="31"/>
      <c r="F23" s="37" t="s">
        <v>32</v>
      </c>
      <c r="G23" s="31"/>
      <c r="H23" s="32"/>
      <c r="I23" s="33"/>
      <c r="J23" s="11">
        <f>(H23*I23)+H23</f>
        <v>0</v>
      </c>
      <c r="K23" s="11">
        <f>(H23*B23)</f>
        <v>0</v>
      </c>
      <c r="L23" s="11">
        <f>K23*I23</f>
        <v>0</v>
      </c>
      <c r="M23" s="39">
        <f>(J23*B23)</f>
        <v>0</v>
      </c>
    </row>
    <row r="24" spans="1:16" ht="45" customHeight="1" x14ac:dyDescent="0.25">
      <c r="A24" s="13" t="s">
        <v>35</v>
      </c>
      <c r="B24" s="14">
        <f>78800*2</f>
        <v>157600</v>
      </c>
      <c r="C24" s="31"/>
      <c r="D24" s="31"/>
      <c r="E24" s="31"/>
      <c r="F24" s="37" t="s">
        <v>32</v>
      </c>
      <c r="G24" s="31"/>
      <c r="H24" s="32"/>
      <c r="I24" s="33"/>
      <c r="J24" s="11">
        <f>(H24*I24)+H24</f>
        <v>0</v>
      </c>
      <c r="K24" s="11">
        <f>(H24*B24)</f>
        <v>0</v>
      </c>
      <c r="L24" s="11">
        <f>K24*I24</f>
        <v>0</v>
      </c>
      <c r="M24" s="39">
        <f>(J24*B24)</f>
        <v>0</v>
      </c>
    </row>
    <row r="25" spans="1:16" ht="45" customHeight="1" x14ac:dyDescent="0.25">
      <c r="A25" s="13" t="s">
        <v>36</v>
      </c>
      <c r="B25" s="14">
        <f>8500*2</f>
        <v>17000</v>
      </c>
      <c r="C25" s="31"/>
      <c r="D25" s="31"/>
      <c r="E25" s="31"/>
      <c r="F25" s="37" t="s">
        <v>32</v>
      </c>
      <c r="G25" s="31"/>
      <c r="H25" s="32"/>
      <c r="I25" s="33"/>
      <c r="J25" s="11">
        <f>(H25*I25)+H25</f>
        <v>0</v>
      </c>
      <c r="K25" s="11">
        <f>(H25*B25)</f>
        <v>0</v>
      </c>
      <c r="L25" s="11">
        <f>K25*I25</f>
        <v>0</v>
      </c>
      <c r="M25" s="39">
        <f>(J25*B25)</f>
        <v>0</v>
      </c>
    </row>
    <row r="26" spans="1:16" ht="30" customHeight="1" x14ac:dyDescent="0.25">
      <c r="A26" s="52" t="s">
        <v>33</v>
      </c>
      <c r="B26" s="66"/>
      <c r="C26" s="66"/>
      <c r="D26" s="66"/>
      <c r="E26" s="66"/>
      <c r="F26" s="66"/>
      <c r="G26" s="66"/>
      <c r="H26" s="66"/>
      <c r="I26" s="66"/>
      <c r="J26" s="66"/>
      <c r="K26" s="25">
        <f>SUM(K23:K25)</f>
        <v>0</v>
      </c>
      <c r="L26" s="25">
        <f t="shared" ref="L26:M26" si="5">SUM(L23:L25)</f>
        <v>0</v>
      </c>
      <c r="M26" s="40">
        <f t="shared" si="5"/>
        <v>0</v>
      </c>
    </row>
    <row r="27" spans="1:16" ht="30" customHeight="1" x14ac:dyDescent="0.25">
      <c r="A27" s="50" t="s">
        <v>18</v>
      </c>
      <c r="B27" s="48" t="s">
        <v>47</v>
      </c>
      <c r="C27" s="48" t="s">
        <v>1</v>
      </c>
      <c r="D27" s="48" t="s">
        <v>25</v>
      </c>
      <c r="E27" s="48" t="s">
        <v>2</v>
      </c>
      <c r="F27" s="48" t="s">
        <v>24</v>
      </c>
      <c r="G27" s="48" t="s">
        <v>3</v>
      </c>
      <c r="H27" s="54" t="s">
        <v>4</v>
      </c>
      <c r="I27" s="48" t="s">
        <v>26</v>
      </c>
      <c r="J27" s="54" t="s">
        <v>31</v>
      </c>
      <c r="K27" s="54" t="s">
        <v>42</v>
      </c>
      <c r="L27" s="54" t="s">
        <v>43</v>
      </c>
      <c r="M27" s="56" t="s">
        <v>44</v>
      </c>
    </row>
    <row r="28" spans="1:16" ht="30" customHeight="1" x14ac:dyDescent="0.25">
      <c r="A28" s="51"/>
      <c r="B28" s="49"/>
      <c r="C28" s="49"/>
      <c r="D28" s="49"/>
      <c r="E28" s="49"/>
      <c r="F28" s="49"/>
      <c r="G28" s="49"/>
      <c r="H28" s="55"/>
      <c r="I28" s="49"/>
      <c r="J28" s="55"/>
      <c r="K28" s="55"/>
      <c r="L28" s="55"/>
      <c r="M28" s="57"/>
    </row>
    <row r="29" spans="1:16" ht="45" customHeight="1" x14ac:dyDescent="0.25">
      <c r="A29" s="15" t="s">
        <v>10</v>
      </c>
      <c r="B29" s="14">
        <f>115000*2</f>
        <v>230000</v>
      </c>
      <c r="C29" s="31"/>
      <c r="D29" s="31"/>
      <c r="E29" s="31"/>
      <c r="F29" s="30" t="s">
        <v>32</v>
      </c>
      <c r="G29" s="31"/>
      <c r="H29" s="32"/>
      <c r="I29" s="33"/>
      <c r="J29" s="11">
        <f>(H29*I29)+H29</f>
        <v>0</v>
      </c>
      <c r="K29" s="11">
        <f>(H29*B29)</f>
        <v>0</v>
      </c>
      <c r="L29" s="11">
        <f>K29*I29</f>
        <v>0</v>
      </c>
      <c r="M29" s="39">
        <f>(J29*B29)</f>
        <v>0</v>
      </c>
    </row>
    <row r="30" spans="1:16" s="2" customFormat="1" ht="45" customHeight="1" x14ac:dyDescent="0.25">
      <c r="A30" s="16" t="s">
        <v>7</v>
      </c>
      <c r="B30" s="17">
        <f>18300*2</f>
        <v>36600</v>
      </c>
      <c r="C30" s="31"/>
      <c r="D30" s="31"/>
      <c r="E30" s="31"/>
      <c r="F30" s="30" t="s">
        <v>32</v>
      </c>
      <c r="G30" s="31"/>
      <c r="H30" s="32"/>
      <c r="I30" s="33"/>
      <c r="J30" s="11">
        <f>(H30*I30)+H30</f>
        <v>0</v>
      </c>
      <c r="K30" s="11">
        <f>(H30*B30)</f>
        <v>0</v>
      </c>
      <c r="L30" s="11">
        <f>K30*I30</f>
        <v>0</v>
      </c>
      <c r="M30" s="39">
        <f>(J30*B30)</f>
        <v>0</v>
      </c>
    </row>
    <row r="31" spans="1:16" s="2" customFormat="1" ht="45" customHeight="1" x14ac:dyDescent="0.25">
      <c r="A31" s="16" t="s">
        <v>11</v>
      </c>
      <c r="B31" s="17">
        <f>5500*2</f>
        <v>11000</v>
      </c>
      <c r="C31" s="31"/>
      <c r="D31" s="31"/>
      <c r="E31" s="31"/>
      <c r="F31" s="30" t="s">
        <v>32</v>
      </c>
      <c r="G31" s="31"/>
      <c r="H31" s="32"/>
      <c r="I31" s="33"/>
      <c r="J31" s="11">
        <f>(H31*I31)+H31</f>
        <v>0</v>
      </c>
      <c r="K31" s="11">
        <f>(H31*B31)</f>
        <v>0</v>
      </c>
      <c r="L31" s="11">
        <f>K31*I31</f>
        <v>0</v>
      </c>
      <c r="M31" s="39">
        <f>(J31*B31)</f>
        <v>0</v>
      </c>
    </row>
    <row r="32" spans="1:16" ht="45" customHeight="1" x14ac:dyDescent="0.25">
      <c r="A32" s="18" t="s">
        <v>15</v>
      </c>
      <c r="B32" s="14">
        <f>4200*2</f>
        <v>8400</v>
      </c>
      <c r="C32" s="31"/>
      <c r="D32" s="31"/>
      <c r="E32" s="31"/>
      <c r="F32" s="30" t="s">
        <v>32</v>
      </c>
      <c r="G32" s="31"/>
      <c r="H32" s="32"/>
      <c r="I32" s="33"/>
      <c r="J32" s="11">
        <f>(H32*I32)+H32</f>
        <v>0</v>
      </c>
      <c r="K32" s="11">
        <f>(H32*B32)</f>
        <v>0</v>
      </c>
      <c r="L32" s="11">
        <f>K32*I32</f>
        <v>0</v>
      </c>
      <c r="M32" s="39">
        <f>(J32*B32)</f>
        <v>0</v>
      </c>
    </row>
    <row r="33" spans="1:15" s="24" customFormat="1" ht="30" customHeight="1" thickBot="1" x14ac:dyDescent="0.3">
      <c r="A33" s="52" t="s">
        <v>33</v>
      </c>
      <c r="B33" s="53"/>
      <c r="C33" s="53"/>
      <c r="D33" s="53"/>
      <c r="E33" s="53"/>
      <c r="F33" s="53"/>
      <c r="G33" s="53"/>
      <c r="H33" s="53"/>
      <c r="I33" s="53"/>
      <c r="J33" s="53"/>
      <c r="K33" s="26">
        <f>SUM(K29:K32)</f>
        <v>0</v>
      </c>
      <c r="L33" s="26">
        <f t="shared" ref="L33:M33" si="6">SUM(L29:L32)</f>
        <v>0</v>
      </c>
      <c r="M33" s="41">
        <f t="shared" si="6"/>
        <v>0</v>
      </c>
    </row>
    <row r="34" spans="1:15" ht="20.100000000000001" customHeight="1" x14ac:dyDescent="0.25">
      <c r="A34" s="45" t="s">
        <v>8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1:15" ht="30" customHeight="1" x14ac:dyDescent="0.25">
      <c r="A35" s="50" t="s">
        <v>16</v>
      </c>
      <c r="B35" s="48" t="s">
        <v>47</v>
      </c>
      <c r="C35" s="48" t="s">
        <v>1</v>
      </c>
      <c r="D35" s="48" t="s">
        <v>25</v>
      </c>
      <c r="E35" s="48" t="s">
        <v>2</v>
      </c>
      <c r="F35" s="48" t="s">
        <v>24</v>
      </c>
      <c r="G35" s="48" t="s">
        <v>3</v>
      </c>
      <c r="H35" s="54" t="s">
        <v>4</v>
      </c>
      <c r="I35" s="48" t="s">
        <v>26</v>
      </c>
      <c r="J35" s="54" t="s">
        <v>31</v>
      </c>
      <c r="K35" s="54" t="s">
        <v>42</v>
      </c>
      <c r="L35" s="54" t="s">
        <v>43</v>
      </c>
      <c r="M35" s="56" t="s">
        <v>44</v>
      </c>
    </row>
    <row r="36" spans="1:15" ht="30" customHeight="1" x14ac:dyDescent="0.25">
      <c r="A36" s="51"/>
      <c r="B36" s="49"/>
      <c r="C36" s="49"/>
      <c r="D36" s="49"/>
      <c r="E36" s="49"/>
      <c r="F36" s="49"/>
      <c r="G36" s="49"/>
      <c r="H36" s="55"/>
      <c r="I36" s="49"/>
      <c r="J36" s="55"/>
      <c r="K36" s="55"/>
      <c r="L36" s="55"/>
      <c r="M36" s="57"/>
    </row>
    <row r="37" spans="1:15" s="2" customFormat="1" ht="45" customHeight="1" x14ac:dyDescent="0.25">
      <c r="A37" s="15" t="s">
        <v>22</v>
      </c>
      <c r="B37" s="19">
        <f>89000*2</f>
        <v>178000</v>
      </c>
      <c r="C37" s="31"/>
      <c r="D37" s="31"/>
      <c r="E37" s="31"/>
      <c r="F37" s="31"/>
      <c r="G37" s="31"/>
      <c r="H37" s="32"/>
      <c r="I37" s="33"/>
      <c r="J37" s="11">
        <f>(H37*I37)+H37</f>
        <v>0</v>
      </c>
      <c r="K37" s="11">
        <f>(H37*B37)</f>
        <v>0</v>
      </c>
      <c r="L37" s="11">
        <f>K37*I37</f>
        <v>0</v>
      </c>
      <c r="M37" s="39">
        <f>(J37*B37)</f>
        <v>0</v>
      </c>
    </row>
    <row r="38" spans="1:15" ht="45" customHeight="1" x14ac:dyDescent="0.25">
      <c r="A38" s="16" t="s">
        <v>20</v>
      </c>
      <c r="B38" s="10">
        <f>1750*2</f>
        <v>3500</v>
      </c>
      <c r="C38" s="31"/>
      <c r="D38" s="31"/>
      <c r="E38" s="31"/>
      <c r="F38" s="31"/>
      <c r="G38" s="31"/>
      <c r="H38" s="32"/>
      <c r="I38" s="33"/>
      <c r="J38" s="11">
        <f>(H38*I38)+H38</f>
        <v>0</v>
      </c>
      <c r="K38" s="11">
        <f>(H38*B38)</f>
        <v>0</v>
      </c>
      <c r="L38" s="11">
        <f>K38*I38</f>
        <v>0</v>
      </c>
      <c r="M38" s="39">
        <f>(J38*B38)</f>
        <v>0</v>
      </c>
    </row>
    <row r="39" spans="1:15" ht="45" customHeight="1" x14ac:dyDescent="0.25">
      <c r="A39" s="16" t="s">
        <v>21</v>
      </c>
      <c r="B39" s="10">
        <f>4750*2</f>
        <v>9500</v>
      </c>
      <c r="C39" s="31"/>
      <c r="D39" s="31"/>
      <c r="E39" s="31"/>
      <c r="F39" s="31"/>
      <c r="G39" s="31"/>
      <c r="H39" s="32"/>
      <c r="I39" s="33"/>
      <c r="J39" s="11">
        <f>(H39*I39)+H39</f>
        <v>0</v>
      </c>
      <c r="K39" s="11">
        <f>(H39*B39)</f>
        <v>0</v>
      </c>
      <c r="L39" s="11">
        <f>K39*I39</f>
        <v>0</v>
      </c>
      <c r="M39" s="39">
        <f>(J39*B39)</f>
        <v>0</v>
      </c>
    </row>
    <row r="40" spans="1:15" ht="45" customHeight="1" x14ac:dyDescent="0.25">
      <c r="A40" s="16" t="s">
        <v>51</v>
      </c>
      <c r="B40" s="10">
        <v>9000</v>
      </c>
      <c r="C40" s="34"/>
      <c r="D40" s="31"/>
      <c r="E40" s="31"/>
      <c r="F40" s="30" t="s">
        <v>32</v>
      </c>
      <c r="G40" s="31"/>
      <c r="H40" s="32"/>
      <c r="I40" s="33"/>
      <c r="J40" s="11">
        <f>(H40*I40)+H40</f>
        <v>0</v>
      </c>
      <c r="K40" s="11">
        <f>(H40*B40)</f>
        <v>0</v>
      </c>
      <c r="L40" s="11">
        <f>K40*I40</f>
        <v>0</v>
      </c>
      <c r="M40" s="39">
        <f>(J40*B40)</f>
        <v>0</v>
      </c>
      <c r="O40" s="44"/>
    </row>
    <row r="41" spans="1:15" s="2" customFormat="1" ht="45" customHeight="1" x14ac:dyDescent="0.25">
      <c r="A41" s="15" t="s">
        <v>53</v>
      </c>
      <c r="B41" s="20">
        <f>39000*2</f>
        <v>78000</v>
      </c>
      <c r="C41" s="31"/>
      <c r="D41" s="31"/>
      <c r="E41" s="31"/>
      <c r="F41" s="30" t="s">
        <v>32</v>
      </c>
      <c r="G41" s="31"/>
      <c r="H41" s="32"/>
      <c r="I41" s="33"/>
      <c r="J41" s="11">
        <f>(H41*I41)+H41</f>
        <v>0</v>
      </c>
      <c r="K41" s="11">
        <f>(H41*B41)</f>
        <v>0</v>
      </c>
      <c r="L41" s="11">
        <f>K41*I41</f>
        <v>0</v>
      </c>
      <c r="M41" s="39">
        <f>(J41*B41)</f>
        <v>0</v>
      </c>
    </row>
    <row r="42" spans="1:15" s="24" customFormat="1" ht="30" customHeight="1" thickBot="1" x14ac:dyDescent="0.3">
      <c r="A42" s="52" t="s">
        <v>33</v>
      </c>
      <c r="B42" s="53"/>
      <c r="C42" s="53"/>
      <c r="D42" s="53"/>
      <c r="E42" s="53"/>
      <c r="F42" s="53"/>
      <c r="G42" s="53"/>
      <c r="H42" s="53"/>
      <c r="I42" s="53"/>
      <c r="J42" s="53"/>
      <c r="K42" s="26">
        <f t="shared" ref="K42:M42" si="7">SUM(K37:K41)</f>
        <v>0</v>
      </c>
      <c r="L42" s="26">
        <f t="shared" si="7"/>
        <v>0</v>
      </c>
      <c r="M42" s="41">
        <f t="shared" si="7"/>
        <v>0</v>
      </c>
    </row>
    <row r="43" spans="1:15" ht="20.100000000000001" customHeight="1" x14ac:dyDescent="0.25">
      <c r="A43" s="45" t="s">
        <v>9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7"/>
    </row>
    <row r="44" spans="1:15" ht="30" customHeight="1" x14ac:dyDescent="0.25">
      <c r="A44" s="50" t="s">
        <v>19</v>
      </c>
      <c r="B44" s="48" t="s">
        <v>47</v>
      </c>
      <c r="C44" s="48" t="s">
        <v>1</v>
      </c>
      <c r="D44" s="48" t="s">
        <v>25</v>
      </c>
      <c r="E44" s="48" t="s">
        <v>2</v>
      </c>
      <c r="F44" s="48" t="s">
        <v>24</v>
      </c>
      <c r="G44" s="48" t="s">
        <v>3</v>
      </c>
      <c r="H44" s="54" t="s">
        <v>4</v>
      </c>
      <c r="I44" s="48" t="s">
        <v>26</v>
      </c>
      <c r="J44" s="54" t="s">
        <v>31</v>
      </c>
      <c r="K44" s="54" t="s">
        <v>42</v>
      </c>
      <c r="L44" s="54" t="s">
        <v>43</v>
      </c>
      <c r="M44" s="56" t="s">
        <v>44</v>
      </c>
    </row>
    <row r="45" spans="1:15" ht="30" customHeight="1" x14ac:dyDescent="0.25">
      <c r="A45" s="51"/>
      <c r="B45" s="49"/>
      <c r="C45" s="49"/>
      <c r="D45" s="49"/>
      <c r="E45" s="49"/>
      <c r="F45" s="49"/>
      <c r="G45" s="49"/>
      <c r="H45" s="55"/>
      <c r="I45" s="49"/>
      <c r="J45" s="55"/>
      <c r="K45" s="55"/>
      <c r="L45" s="55"/>
      <c r="M45" s="57"/>
    </row>
    <row r="46" spans="1:15" ht="45" customHeight="1" x14ac:dyDescent="0.25">
      <c r="A46" s="21" t="s">
        <v>13</v>
      </c>
      <c r="B46" s="20">
        <f>15200*2</f>
        <v>30400</v>
      </c>
      <c r="C46" s="38"/>
      <c r="D46" s="38"/>
      <c r="E46" s="38"/>
      <c r="F46" s="38"/>
      <c r="G46" s="38"/>
      <c r="H46" s="32"/>
      <c r="I46" s="33"/>
      <c r="J46" s="11">
        <f t="shared" ref="J46:J51" si="8">(H46*I46)+H46</f>
        <v>0</v>
      </c>
      <c r="K46" s="11">
        <f t="shared" ref="K46:K51" si="9">(H46*B46)</f>
        <v>0</v>
      </c>
      <c r="L46" s="11">
        <f t="shared" ref="L46:L51" si="10">K46*I46</f>
        <v>0</v>
      </c>
      <c r="M46" s="39">
        <f t="shared" ref="M46:M51" si="11">(J46*B46)</f>
        <v>0</v>
      </c>
    </row>
    <row r="47" spans="1:15" ht="45" customHeight="1" x14ac:dyDescent="0.25">
      <c r="A47" s="22" t="s">
        <v>52</v>
      </c>
      <c r="B47" s="20">
        <f>21000*2</f>
        <v>42000</v>
      </c>
      <c r="C47" s="38"/>
      <c r="D47" s="38"/>
      <c r="E47" s="38"/>
      <c r="F47" s="38"/>
      <c r="G47" s="38"/>
      <c r="H47" s="32"/>
      <c r="I47" s="33"/>
      <c r="J47" s="11">
        <f t="shared" si="8"/>
        <v>0</v>
      </c>
      <c r="K47" s="11">
        <f t="shared" si="9"/>
        <v>0</v>
      </c>
      <c r="L47" s="11">
        <f t="shared" si="10"/>
        <v>0</v>
      </c>
      <c r="M47" s="39">
        <f t="shared" si="11"/>
        <v>0</v>
      </c>
    </row>
    <row r="48" spans="1:15" ht="45" customHeight="1" x14ac:dyDescent="0.25">
      <c r="A48" s="9" t="s">
        <v>12</v>
      </c>
      <c r="B48" s="20">
        <f>21000*2</f>
        <v>42000</v>
      </c>
      <c r="C48" s="38"/>
      <c r="D48" s="38"/>
      <c r="E48" s="38"/>
      <c r="F48" s="30" t="s">
        <v>32</v>
      </c>
      <c r="G48" s="38"/>
      <c r="H48" s="32"/>
      <c r="I48" s="33"/>
      <c r="J48" s="11">
        <f t="shared" si="8"/>
        <v>0</v>
      </c>
      <c r="K48" s="11">
        <f t="shared" si="9"/>
        <v>0</v>
      </c>
      <c r="L48" s="11">
        <f t="shared" si="10"/>
        <v>0</v>
      </c>
      <c r="M48" s="39">
        <f t="shared" si="11"/>
        <v>0</v>
      </c>
    </row>
    <row r="49" spans="1:15" ht="45" customHeight="1" x14ac:dyDescent="0.25">
      <c r="A49" s="22" t="s">
        <v>23</v>
      </c>
      <c r="B49" s="20">
        <f>24700*2</f>
        <v>49400</v>
      </c>
      <c r="C49" s="38"/>
      <c r="D49" s="38"/>
      <c r="E49" s="38"/>
      <c r="F49" s="38"/>
      <c r="G49" s="38"/>
      <c r="H49" s="32"/>
      <c r="I49" s="33"/>
      <c r="J49" s="11">
        <f t="shared" si="8"/>
        <v>0</v>
      </c>
      <c r="K49" s="11">
        <f t="shared" si="9"/>
        <v>0</v>
      </c>
      <c r="L49" s="11">
        <f t="shared" si="10"/>
        <v>0</v>
      </c>
      <c r="M49" s="39">
        <f t="shared" si="11"/>
        <v>0</v>
      </c>
    </row>
    <row r="50" spans="1:15" ht="45" customHeight="1" x14ac:dyDescent="0.25">
      <c r="A50" s="22" t="s">
        <v>54</v>
      </c>
      <c r="B50" s="20">
        <f>12500*2</f>
        <v>25000</v>
      </c>
      <c r="C50" s="38"/>
      <c r="D50" s="38"/>
      <c r="E50" s="38"/>
      <c r="F50" s="38"/>
      <c r="G50" s="38"/>
      <c r="H50" s="32"/>
      <c r="I50" s="33"/>
      <c r="J50" s="11">
        <f t="shared" si="8"/>
        <v>0</v>
      </c>
      <c r="K50" s="11">
        <f t="shared" si="9"/>
        <v>0</v>
      </c>
      <c r="L50" s="11">
        <f t="shared" si="10"/>
        <v>0</v>
      </c>
      <c r="M50" s="39">
        <f t="shared" si="11"/>
        <v>0</v>
      </c>
    </row>
    <row r="51" spans="1:15" ht="45" customHeight="1" x14ac:dyDescent="0.25">
      <c r="A51" s="22" t="s">
        <v>55</v>
      </c>
      <c r="B51" s="20">
        <f>3000*2</f>
        <v>6000</v>
      </c>
      <c r="C51" s="38"/>
      <c r="D51" s="38"/>
      <c r="E51" s="38"/>
      <c r="F51" s="38"/>
      <c r="G51" s="38"/>
      <c r="H51" s="32"/>
      <c r="I51" s="33"/>
      <c r="J51" s="11">
        <f t="shared" si="8"/>
        <v>0</v>
      </c>
      <c r="K51" s="11">
        <f t="shared" si="9"/>
        <v>0</v>
      </c>
      <c r="L51" s="11">
        <f t="shared" si="10"/>
        <v>0</v>
      </c>
      <c r="M51" s="39">
        <f t="shared" si="11"/>
        <v>0</v>
      </c>
    </row>
    <row r="52" spans="1:15" ht="30" customHeight="1" thickBot="1" x14ac:dyDescent="0.3">
      <c r="A52" s="67" t="s">
        <v>33</v>
      </c>
      <c r="B52" s="68"/>
      <c r="C52" s="68"/>
      <c r="D52" s="68"/>
      <c r="E52" s="68"/>
      <c r="F52" s="68"/>
      <c r="G52" s="68"/>
      <c r="H52" s="68"/>
      <c r="I52" s="68"/>
      <c r="J52" s="68"/>
      <c r="K52" s="27">
        <f>SUM(K46:K51)</f>
        <v>0</v>
      </c>
      <c r="L52" s="27">
        <f t="shared" ref="L52:M52" si="12">SUM(L46:L51)</f>
        <v>0</v>
      </c>
      <c r="M52" s="42">
        <f t="shared" si="12"/>
        <v>0</v>
      </c>
    </row>
    <row r="53" spans="1:15" ht="30" customHeight="1" x14ac:dyDescent="0.25">
      <c r="A53" s="58" t="s">
        <v>33</v>
      </c>
      <c r="B53" s="59"/>
      <c r="C53" s="59"/>
      <c r="D53" s="59"/>
      <c r="E53" s="59"/>
      <c r="F53" s="59"/>
      <c r="G53" s="59"/>
      <c r="H53" s="59"/>
      <c r="I53" s="59"/>
      <c r="J53" s="59"/>
      <c r="K53" s="54" t="s">
        <v>42</v>
      </c>
      <c r="L53" s="54" t="s">
        <v>43</v>
      </c>
      <c r="M53" s="56" t="s">
        <v>44</v>
      </c>
    </row>
    <row r="54" spans="1:15" ht="30" customHeight="1" x14ac:dyDescent="0.25">
      <c r="A54" s="60"/>
      <c r="B54" s="61"/>
      <c r="C54" s="61"/>
      <c r="D54" s="61"/>
      <c r="E54" s="61"/>
      <c r="F54" s="61"/>
      <c r="G54" s="61"/>
      <c r="H54" s="61"/>
      <c r="I54" s="61"/>
      <c r="J54" s="61"/>
      <c r="K54" s="55"/>
      <c r="L54" s="55"/>
      <c r="M54" s="57"/>
    </row>
    <row r="55" spans="1:15" ht="30" customHeight="1" thickBot="1" x14ac:dyDescent="0.3">
      <c r="A55" s="62"/>
      <c r="B55" s="63"/>
      <c r="C55" s="63"/>
      <c r="D55" s="63"/>
      <c r="E55" s="63"/>
      <c r="F55" s="63"/>
      <c r="G55" s="63"/>
      <c r="H55" s="63"/>
      <c r="I55" s="63"/>
      <c r="J55" s="63"/>
      <c r="K55" s="35">
        <f t="shared" ref="K55:M55" si="13">K52+K42+K33+K26+K20</f>
        <v>0</v>
      </c>
      <c r="L55" s="35">
        <f t="shared" si="13"/>
        <v>0</v>
      </c>
      <c r="M55" s="43">
        <f t="shared" si="13"/>
        <v>0</v>
      </c>
      <c r="O55" s="28"/>
    </row>
    <row r="56" spans="1:15" ht="20.100000000000001" customHeight="1" x14ac:dyDescent="0.25"/>
    <row r="57" spans="1:15" ht="20.100000000000001" customHeight="1" x14ac:dyDescent="0.25"/>
    <row r="58" spans="1:15" ht="20.100000000000001" customHeight="1" x14ac:dyDescent="0.25">
      <c r="B58" s="29"/>
    </row>
    <row r="59" spans="1:15" ht="20.100000000000001" customHeight="1" x14ac:dyDescent="0.25"/>
    <row r="60" spans="1:15" ht="20.100000000000001" customHeight="1" x14ac:dyDescent="0.25"/>
    <row r="61" spans="1:15" ht="20.100000000000001" customHeight="1" x14ac:dyDescent="0.25"/>
    <row r="62" spans="1:15" ht="20.100000000000001" customHeight="1" x14ac:dyDescent="0.25"/>
    <row r="63" spans="1:15" ht="20.100000000000001" customHeight="1" x14ac:dyDescent="0.25">
      <c r="E63" s="24"/>
    </row>
    <row r="64" spans="1:15" ht="20.100000000000001" customHeight="1" x14ac:dyDescent="0.25"/>
    <row r="65" ht="20.100000000000001" customHeight="1" x14ac:dyDescent="0.25"/>
    <row r="66" ht="20.100000000000001" customHeight="1" x14ac:dyDescent="0.25"/>
    <row r="67" ht="20.100000000000001" customHeight="1" x14ac:dyDescent="0.25"/>
    <row r="68" ht="20.100000000000001" customHeight="1" x14ac:dyDescent="0.25"/>
    <row r="69" ht="20.100000000000001" customHeight="1" x14ac:dyDescent="0.25"/>
    <row r="70" ht="20.100000000000001" customHeight="1" x14ac:dyDescent="0.25"/>
    <row r="71" ht="20.100000000000001" customHeight="1" x14ac:dyDescent="0.25"/>
    <row r="72" ht="20.100000000000001" customHeight="1" x14ac:dyDescent="0.25"/>
    <row r="73" ht="20.100000000000001" customHeight="1" x14ac:dyDescent="0.25"/>
    <row r="74" ht="20.100000000000001" customHeight="1" x14ac:dyDescent="0.25"/>
    <row r="75" ht="20.100000000000001" customHeight="1" x14ac:dyDescent="0.25"/>
    <row r="76" ht="20.100000000000001" customHeight="1" x14ac:dyDescent="0.25"/>
    <row r="77" ht="20.100000000000001" customHeight="1" x14ac:dyDescent="0.25"/>
    <row r="78" ht="20.100000000000001" customHeight="1" x14ac:dyDescent="0.25"/>
    <row r="79" ht="20.100000000000001" customHeight="1" x14ac:dyDescent="0.25"/>
    <row r="80" ht="20.100000000000001" customHeight="1" x14ac:dyDescent="0.25"/>
    <row r="81" ht="20.100000000000001" customHeight="1" x14ac:dyDescent="0.25"/>
    <row r="82" ht="20.100000000000001" customHeight="1" x14ac:dyDescent="0.25"/>
    <row r="83" ht="20.100000000000001" customHeight="1" x14ac:dyDescent="0.25"/>
    <row r="84" ht="20.100000000000001" customHeight="1" x14ac:dyDescent="0.25"/>
    <row r="85" ht="20.100000000000001" customHeight="1" x14ac:dyDescent="0.25"/>
    <row r="86" ht="20.100000000000001" customHeight="1" x14ac:dyDescent="0.25"/>
    <row r="87" ht="20.100000000000001" customHeight="1" x14ac:dyDescent="0.25"/>
    <row r="88" ht="20.100000000000001" customHeight="1" x14ac:dyDescent="0.25"/>
    <row r="89" ht="20.100000000000001" customHeight="1" x14ac:dyDescent="0.25"/>
    <row r="90" ht="20.100000000000001" customHeight="1" x14ac:dyDescent="0.25"/>
    <row r="91" ht="20.100000000000001" customHeight="1" x14ac:dyDescent="0.25"/>
    <row r="92" ht="20.100000000000001" customHeight="1" x14ac:dyDescent="0.25"/>
    <row r="93" ht="20.100000000000001" customHeight="1" x14ac:dyDescent="0.25"/>
    <row r="94" ht="20.100000000000001" customHeight="1" x14ac:dyDescent="0.25"/>
    <row r="95" ht="20.100000000000001" customHeight="1" x14ac:dyDescent="0.25"/>
    <row r="96" ht="20.100000000000001" customHeight="1" x14ac:dyDescent="0.25"/>
    <row r="97" ht="20.100000000000001" customHeight="1" x14ac:dyDescent="0.25"/>
    <row r="98" ht="20.100000000000001" customHeight="1" x14ac:dyDescent="0.25"/>
    <row r="99" ht="20.100000000000001" customHeight="1" x14ac:dyDescent="0.25"/>
    <row r="100" ht="20.100000000000001" customHeight="1" x14ac:dyDescent="0.25"/>
    <row r="101" ht="20.100000000000001" customHeight="1" x14ac:dyDescent="0.25"/>
    <row r="102" ht="20.100000000000001" customHeight="1" x14ac:dyDescent="0.25"/>
    <row r="103" ht="20.100000000000001" customHeight="1" x14ac:dyDescent="0.25"/>
    <row r="104" ht="20.100000000000001" customHeight="1" x14ac:dyDescent="0.25"/>
    <row r="105" ht="20.100000000000001" customHeight="1" x14ac:dyDescent="0.25"/>
    <row r="106" ht="20.100000000000001" customHeight="1" x14ac:dyDescent="0.25"/>
    <row r="107" ht="20.100000000000001" customHeight="1" x14ac:dyDescent="0.25"/>
    <row r="108" ht="20.100000000000001" customHeight="1" x14ac:dyDescent="0.25"/>
    <row r="109" ht="20.100000000000001" customHeight="1" x14ac:dyDescent="0.25"/>
    <row r="110" ht="20.100000000000001" customHeight="1" x14ac:dyDescent="0.25"/>
    <row r="111" ht="20.100000000000001" customHeight="1" x14ac:dyDescent="0.25"/>
    <row r="112" ht="20.100000000000001" customHeight="1" x14ac:dyDescent="0.25"/>
    <row r="113" ht="20.100000000000001" customHeight="1" x14ac:dyDescent="0.25"/>
    <row r="114" ht="20.100000000000001" customHeight="1" x14ac:dyDescent="0.25"/>
    <row r="115" ht="20.100000000000001" customHeight="1" x14ac:dyDescent="0.25"/>
    <row r="116" ht="20.100000000000001" customHeight="1" x14ac:dyDescent="0.25"/>
    <row r="117" ht="20.100000000000001" customHeight="1" x14ac:dyDescent="0.25"/>
    <row r="118" ht="20.100000000000001" customHeight="1" x14ac:dyDescent="0.25"/>
    <row r="119" ht="20.100000000000001" customHeight="1" x14ac:dyDescent="0.25"/>
    <row r="120" ht="20.100000000000001" customHeight="1" x14ac:dyDescent="0.25"/>
    <row r="121" ht="20.100000000000001" customHeight="1" x14ac:dyDescent="0.25"/>
    <row r="122" ht="20.100000000000001" customHeight="1" x14ac:dyDescent="0.25"/>
    <row r="123" ht="20.100000000000001" customHeight="1" x14ac:dyDescent="0.25"/>
    <row r="124" ht="20.100000000000001" customHeight="1" x14ac:dyDescent="0.25"/>
    <row r="125" ht="20.100000000000001" customHeight="1" x14ac:dyDescent="0.25"/>
    <row r="126" ht="20.100000000000001" customHeight="1" x14ac:dyDescent="0.25"/>
    <row r="127" ht="20.100000000000001" customHeight="1" x14ac:dyDescent="0.25"/>
    <row r="128" ht="20.100000000000001" customHeight="1" x14ac:dyDescent="0.25"/>
    <row r="129" ht="20.100000000000001" customHeight="1" x14ac:dyDescent="0.25"/>
    <row r="130" ht="20.100000000000001" customHeight="1" x14ac:dyDescent="0.25"/>
    <row r="131" ht="20.100000000000001" customHeight="1" x14ac:dyDescent="0.25"/>
    <row r="132" ht="20.100000000000001" customHeight="1" x14ac:dyDescent="0.25"/>
    <row r="133" ht="20.100000000000001" customHeight="1" x14ac:dyDescent="0.25"/>
    <row r="134" ht="20.100000000000001" customHeight="1" x14ac:dyDescent="0.25"/>
    <row r="135" ht="20.100000000000001" customHeight="1" x14ac:dyDescent="0.25"/>
    <row r="136" ht="20.100000000000001" customHeight="1" x14ac:dyDescent="0.25"/>
    <row r="137" ht="20.100000000000001" customHeight="1" x14ac:dyDescent="0.25"/>
    <row r="138" ht="20.100000000000001" customHeight="1" x14ac:dyDescent="0.25"/>
    <row r="139" ht="20.100000000000001" customHeight="1" x14ac:dyDescent="0.25"/>
    <row r="140" ht="20.100000000000001" customHeight="1" x14ac:dyDescent="0.25"/>
    <row r="141" ht="20.100000000000001" customHeight="1" x14ac:dyDescent="0.25"/>
    <row r="142" ht="20.100000000000001" customHeight="1" x14ac:dyDescent="0.25"/>
    <row r="143" ht="20.100000000000001" customHeight="1" x14ac:dyDescent="0.25"/>
    <row r="144" ht="20.100000000000001" customHeight="1" x14ac:dyDescent="0.25"/>
    <row r="145" ht="20.100000000000001" customHeight="1" x14ac:dyDescent="0.25"/>
    <row r="146" ht="20.100000000000001" customHeight="1" x14ac:dyDescent="0.25"/>
    <row r="147" ht="20.100000000000001" customHeight="1" x14ac:dyDescent="0.25"/>
    <row r="148" ht="20.100000000000001" customHeight="1" x14ac:dyDescent="0.25"/>
    <row r="149" ht="20.100000000000001" customHeight="1" x14ac:dyDescent="0.25"/>
    <row r="150" ht="20.100000000000001" customHeight="1" x14ac:dyDescent="0.25"/>
    <row r="151" ht="20.100000000000001" customHeight="1" x14ac:dyDescent="0.25"/>
    <row r="152" ht="20.100000000000001" customHeight="1" x14ac:dyDescent="0.25"/>
    <row r="153" ht="20.100000000000001" customHeight="1" x14ac:dyDescent="0.25"/>
    <row r="154" ht="20.100000000000001" customHeight="1" x14ac:dyDescent="0.25"/>
    <row r="155" ht="20.100000000000001" customHeight="1" x14ac:dyDescent="0.25"/>
    <row r="156" ht="20.100000000000001" customHeight="1" x14ac:dyDescent="0.25"/>
    <row r="157" ht="20.100000000000001" customHeight="1" x14ac:dyDescent="0.25"/>
    <row r="158" ht="20.100000000000001" customHeight="1" x14ac:dyDescent="0.25"/>
    <row r="159" ht="20.100000000000001" customHeight="1" x14ac:dyDescent="0.25"/>
    <row r="160" ht="20.100000000000001" customHeight="1" x14ac:dyDescent="0.25"/>
    <row r="161" ht="20.100000000000001" customHeight="1" x14ac:dyDescent="0.25"/>
    <row r="162" ht="20.100000000000001" customHeight="1" x14ac:dyDescent="0.25"/>
    <row r="163" ht="20.100000000000001" customHeight="1" x14ac:dyDescent="0.25"/>
    <row r="164" ht="20.100000000000001" customHeight="1" x14ac:dyDescent="0.25"/>
    <row r="165" ht="20.100000000000001" customHeight="1" x14ac:dyDescent="0.25"/>
    <row r="166" ht="20.100000000000001" customHeight="1" x14ac:dyDescent="0.25"/>
    <row r="167" ht="20.100000000000001" customHeight="1" x14ac:dyDescent="0.25"/>
    <row r="168" ht="20.100000000000001" customHeight="1" x14ac:dyDescent="0.25"/>
    <row r="169" ht="20.100000000000001" customHeight="1" x14ac:dyDescent="0.25"/>
    <row r="170" ht="20.100000000000001" customHeight="1" x14ac:dyDescent="0.25"/>
    <row r="171" ht="20.100000000000001" customHeight="1" x14ac:dyDescent="0.25"/>
    <row r="172" ht="20.100000000000001" customHeight="1" x14ac:dyDescent="0.25"/>
    <row r="173" ht="20.100000000000001" customHeight="1" x14ac:dyDescent="0.25"/>
    <row r="174" ht="20.100000000000001" customHeight="1" x14ac:dyDescent="0.25"/>
    <row r="175" ht="20.100000000000001" customHeight="1" x14ac:dyDescent="0.25"/>
    <row r="176" ht="20.100000000000001" customHeight="1" x14ac:dyDescent="0.25"/>
    <row r="177" ht="20.100000000000001" customHeight="1" x14ac:dyDescent="0.25"/>
    <row r="178" ht="20.100000000000001" customHeight="1" x14ac:dyDescent="0.25"/>
    <row r="179" ht="20.100000000000001" customHeight="1" x14ac:dyDescent="0.25"/>
    <row r="180" ht="20.100000000000001" customHeight="1" x14ac:dyDescent="0.25"/>
    <row r="181" ht="20.100000000000001" customHeight="1" x14ac:dyDescent="0.25"/>
    <row r="182" ht="20.100000000000001" customHeight="1" x14ac:dyDescent="0.25"/>
    <row r="183" ht="20.100000000000001" customHeight="1" x14ac:dyDescent="0.25"/>
    <row r="184" ht="20.100000000000001" customHeight="1" x14ac:dyDescent="0.25"/>
    <row r="185" ht="20.100000000000001" customHeight="1" x14ac:dyDescent="0.25"/>
    <row r="186" ht="20.100000000000001" customHeight="1" x14ac:dyDescent="0.25"/>
    <row r="187" ht="20.100000000000001" customHeight="1" x14ac:dyDescent="0.25"/>
    <row r="188" ht="20.100000000000001" customHeight="1" x14ac:dyDescent="0.25"/>
    <row r="189" ht="20.100000000000001" customHeight="1" x14ac:dyDescent="0.25"/>
    <row r="190" ht="20.100000000000001" customHeight="1" x14ac:dyDescent="0.25"/>
    <row r="191" ht="20.100000000000001" customHeight="1" x14ac:dyDescent="0.25"/>
    <row r="192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  <row r="228" ht="20.100000000000001" customHeight="1" x14ac:dyDescent="0.25"/>
    <row r="229" ht="20.100000000000001" customHeight="1" x14ac:dyDescent="0.25"/>
    <row r="230" ht="20.100000000000001" customHeight="1" x14ac:dyDescent="0.25"/>
    <row r="231" ht="20.100000000000001" customHeight="1" x14ac:dyDescent="0.25"/>
    <row r="232" ht="20.100000000000001" customHeight="1" x14ac:dyDescent="0.25"/>
    <row r="233" ht="20.100000000000001" customHeight="1" x14ac:dyDescent="0.25"/>
    <row r="234" ht="20.100000000000001" customHeight="1" x14ac:dyDescent="0.25"/>
    <row r="235" ht="20.100000000000001" customHeight="1" x14ac:dyDescent="0.25"/>
    <row r="236" ht="20.100000000000001" customHeight="1" x14ac:dyDescent="0.25"/>
    <row r="237" ht="20.100000000000001" customHeight="1" x14ac:dyDescent="0.25"/>
    <row r="238" ht="20.100000000000001" customHeight="1" x14ac:dyDescent="0.25"/>
    <row r="239" ht="20.100000000000001" customHeight="1" x14ac:dyDescent="0.25"/>
    <row r="240" ht="20.100000000000001" customHeight="1" x14ac:dyDescent="0.25"/>
    <row r="241" ht="20.100000000000001" customHeight="1" x14ac:dyDescent="0.25"/>
    <row r="242" ht="20.100000000000001" customHeight="1" x14ac:dyDescent="0.25"/>
    <row r="243" ht="20.100000000000001" customHeight="1" x14ac:dyDescent="0.25"/>
    <row r="244" ht="20.100000000000001" customHeight="1" x14ac:dyDescent="0.25"/>
    <row r="245" ht="20.100000000000001" customHeight="1" x14ac:dyDescent="0.25"/>
    <row r="246" ht="20.100000000000001" customHeight="1" x14ac:dyDescent="0.25"/>
    <row r="247" ht="20.100000000000001" customHeight="1" x14ac:dyDescent="0.25"/>
    <row r="248" ht="20.100000000000001" customHeight="1" x14ac:dyDescent="0.25"/>
    <row r="249" ht="20.100000000000001" customHeight="1" x14ac:dyDescent="0.25"/>
    <row r="250" ht="20.100000000000001" customHeight="1" x14ac:dyDescent="0.25"/>
    <row r="251" ht="20.100000000000001" customHeight="1" x14ac:dyDescent="0.25"/>
    <row r="252" ht="20.100000000000001" customHeight="1" x14ac:dyDescent="0.25"/>
    <row r="253" ht="20.100000000000001" customHeight="1" x14ac:dyDescent="0.25"/>
    <row r="254" ht="20.100000000000001" customHeight="1" x14ac:dyDescent="0.25"/>
    <row r="255" ht="20.100000000000001" customHeight="1" x14ac:dyDescent="0.25"/>
    <row r="256" ht="20.100000000000001" customHeight="1" x14ac:dyDescent="0.25"/>
    <row r="257" ht="20.100000000000001" customHeight="1" x14ac:dyDescent="0.25"/>
    <row r="258" ht="20.100000000000001" customHeight="1" x14ac:dyDescent="0.25"/>
    <row r="259" ht="20.100000000000001" customHeight="1" x14ac:dyDescent="0.25"/>
    <row r="260" ht="20.100000000000001" customHeight="1" x14ac:dyDescent="0.25"/>
    <row r="261" ht="20.100000000000001" customHeight="1" x14ac:dyDescent="0.25"/>
    <row r="262" ht="20.100000000000001" customHeight="1" x14ac:dyDescent="0.25"/>
    <row r="263" ht="20.100000000000001" customHeight="1" x14ac:dyDescent="0.25"/>
    <row r="264" ht="20.100000000000001" customHeight="1" x14ac:dyDescent="0.25"/>
    <row r="265" ht="20.100000000000001" customHeight="1" x14ac:dyDescent="0.25"/>
    <row r="266" ht="20.100000000000001" customHeight="1" x14ac:dyDescent="0.25"/>
    <row r="267" ht="20.100000000000001" customHeight="1" x14ac:dyDescent="0.25"/>
    <row r="268" ht="20.100000000000001" customHeight="1" x14ac:dyDescent="0.25"/>
    <row r="269" ht="20.100000000000001" customHeight="1" x14ac:dyDescent="0.25"/>
    <row r="270" ht="20.100000000000001" customHeight="1" x14ac:dyDescent="0.25"/>
    <row r="271" ht="20.100000000000001" customHeight="1" x14ac:dyDescent="0.25"/>
    <row r="272" ht="20.100000000000001" customHeight="1" x14ac:dyDescent="0.25"/>
    <row r="273" ht="20.100000000000001" customHeight="1" x14ac:dyDescent="0.25"/>
    <row r="274" ht="20.100000000000001" customHeight="1" x14ac:dyDescent="0.25"/>
    <row r="275" ht="20.100000000000001" customHeight="1" x14ac:dyDescent="0.25"/>
    <row r="276" ht="20.100000000000001" customHeight="1" x14ac:dyDescent="0.25"/>
    <row r="277" ht="20.100000000000001" customHeight="1" x14ac:dyDescent="0.25"/>
    <row r="278" ht="20.100000000000001" customHeight="1" x14ac:dyDescent="0.25"/>
    <row r="279" ht="20.100000000000001" customHeight="1" x14ac:dyDescent="0.25"/>
    <row r="280" ht="20.100000000000001" customHeight="1" x14ac:dyDescent="0.25"/>
    <row r="281" ht="20.100000000000001" customHeight="1" x14ac:dyDescent="0.25"/>
    <row r="282" ht="20.100000000000001" customHeight="1" x14ac:dyDescent="0.25"/>
    <row r="283" ht="20.100000000000001" customHeight="1" x14ac:dyDescent="0.25"/>
    <row r="284" ht="20.100000000000001" customHeight="1" x14ac:dyDescent="0.25"/>
    <row r="285" ht="20.100000000000001" customHeight="1" x14ac:dyDescent="0.25"/>
    <row r="286" ht="20.100000000000001" customHeight="1" x14ac:dyDescent="0.25"/>
    <row r="287" ht="20.100000000000001" customHeight="1" x14ac:dyDescent="0.25"/>
    <row r="288" ht="20.100000000000001" customHeight="1" x14ac:dyDescent="0.25"/>
    <row r="289" ht="20.100000000000001" customHeight="1" x14ac:dyDescent="0.25"/>
    <row r="290" ht="20.100000000000001" customHeight="1" x14ac:dyDescent="0.25"/>
    <row r="291" ht="20.100000000000001" customHeight="1" x14ac:dyDescent="0.25"/>
    <row r="292" ht="20.100000000000001" customHeight="1" x14ac:dyDescent="0.25"/>
    <row r="293" ht="20.100000000000001" customHeight="1" x14ac:dyDescent="0.25"/>
    <row r="294" ht="20.100000000000001" customHeight="1" x14ac:dyDescent="0.25"/>
    <row r="295" ht="20.100000000000001" customHeight="1" x14ac:dyDescent="0.25"/>
    <row r="296" ht="20.100000000000001" customHeight="1" x14ac:dyDescent="0.25"/>
    <row r="297" ht="20.100000000000001" customHeight="1" x14ac:dyDescent="0.25"/>
    <row r="298" ht="20.100000000000001" customHeight="1" x14ac:dyDescent="0.25"/>
    <row r="299" ht="20.100000000000001" customHeight="1" x14ac:dyDescent="0.25"/>
    <row r="300" ht="20.100000000000001" customHeight="1" x14ac:dyDescent="0.25"/>
    <row r="301" ht="20.100000000000001" customHeight="1" x14ac:dyDescent="0.25"/>
    <row r="302" ht="20.100000000000001" customHeight="1" x14ac:dyDescent="0.25"/>
    <row r="303" ht="20.100000000000001" customHeight="1" x14ac:dyDescent="0.25"/>
    <row r="304" ht="20.100000000000001" customHeight="1" x14ac:dyDescent="0.25"/>
    <row r="305" ht="20.100000000000001" customHeight="1" x14ac:dyDescent="0.25"/>
    <row r="306" ht="20.100000000000001" customHeight="1" x14ac:dyDescent="0.25"/>
    <row r="307" ht="20.100000000000001" customHeight="1" x14ac:dyDescent="0.25"/>
    <row r="308" ht="20.100000000000001" customHeight="1" x14ac:dyDescent="0.25"/>
    <row r="309" ht="20.100000000000001" customHeight="1" x14ac:dyDescent="0.25"/>
    <row r="310" ht="20.100000000000001" customHeight="1" x14ac:dyDescent="0.25"/>
    <row r="311" ht="20.100000000000001" customHeight="1" x14ac:dyDescent="0.25"/>
    <row r="312" ht="20.100000000000001" customHeight="1" x14ac:dyDescent="0.25"/>
    <row r="313" ht="20.100000000000001" customHeight="1" x14ac:dyDescent="0.25"/>
    <row r="314" ht="20.100000000000001" customHeight="1" x14ac:dyDescent="0.25"/>
    <row r="315" ht="20.100000000000001" customHeight="1" x14ac:dyDescent="0.25"/>
    <row r="316" ht="20.100000000000001" customHeight="1" x14ac:dyDescent="0.25"/>
    <row r="317" ht="20.100000000000001" customHeight="1" x14ac:dyDescent="0.25"/>
    <row r="318" ht="20.100000000000001" customHeight="1" x14ac:dyDescent="0.25"/>
    <row r="319" ht="20.100000000000001" customHeight="1" x14ac:dyDescent="0.25"/>
    <row r="320" ht="20.100000000000001" customHeight="1" x14ac:dyDescent="0.25"/>
    <row r="321" ht="20.100000000000001" customHeight="1" x14ac:dyDescent="0.25"/>
    <row r="322" ht="20.100000000000001" customHeight="1" x14ac:dyDescent="0.25"/>
    <row r="323" ht="20.100000000000001" customHeight="1" x14ac:dyDescent="0.25"/>
    <row r="324" ht="20.100000000000001" customHeight="1" x14ac:dyDescent="0.25"/>
    <row r="325" ht="20.100000000000001" customHeight="1" x14ac:dyDescent="0.25"/>
    <row r="326" ht="20.100000000000001" customHeight="1" x14ac:dyDescent="0.25"/>
    <row r="327" ht="20.100000000000001" customHeight="1" x14ac:dyDescent="0.25"/>
    <row r="328" ht="20.100000000000001" customHeight="1" x14ac:dyDescent="0.25"/>
    <row r="329" ht="20.100000000000001" customHeight="1" x14ac:dyDescent="0.25"/>
    <row r="330" ht="20.100000000000001" customHeight="1" x14ac:dyDescent="0.25"/>
    <row r="331" ht="20.100000000000001" customHeight="1" x14ac:dyDescent="0.25"/>
    <row r="332" ht="20.100000000000001" customHeight="1" x14ac:dyDescent="0.25"/>
    <row r="333" ht="20.100000000000001" customHeight="1" x14ac:dyDescent="0.25"/>
    <row r="334" ht="20.100000000000001" customHeight="1" x14ac:dyDescent="0.25"/>
    <row r="335" ht="20.100000000000001" customHeight="1" x14ac:dyDescent="0.25"/>
    <row r="336" ht="20.100000000000001" customHeight="1" x14ac:dyDescent="0.25"/>
    <row r="337" ht="20.100000000000001" customHeight="1" x14ac:dyDescent="0.25"/>
    <row r="338" ht="20.100000000000001" customHeight="1" x14ac:dyDescent="0.25"/>
    <row r="339" ht="20.100000000000001" customHeight="1" x14ac:dyDescent="0.25"/>
    <row r="340" ht="20.100000000000001" customHeight="1" x14ac:dyDescent="0.25"/>
    <row r="341" ht="20.100000000000001" customHeight="1" x14ac:dyDescent="0.25"/>
    <row r="342" ht="20.100000000000001" customHeight="1" x14ac:dyDescent="0.25"/>
    <row r="343" ht="20.100000000000001" customHeight="1" x14ac:dyDescent="0.25"/>
    <row r="344" ht="20.100000000000001" customHeight="1" x14ac:dyDescent="0.25"/>
    <row r="345" ht="20.100000000000001" customHeight="1" x14ac:dyDescent="0.25"/>
    <row r="346" ht="20.100000000000001" customHeight="1" x14ac:dyDescent="0.25"/>
    <row r="347" ht="20.100000000000001" customHeight="1" x14ac:dyDescent="0.25"/>
    <row r="348" ht="20.100000000000001" customHeight="1" x14ac:dyDescent="0.25"/>
    <row r="349" ht="20.100000000000001" customHeight="1" x14ac:dyDescent="0.25"/>
    <row r="350" ht="20.100000000000001" customHeight="1" x14ac:dyDescent="0.25"/>
    <row r="351" ht="20.100000000000001" customHeight="1" x14ac:dyDescent="0.25"/>
    <row r="352" ht="20.100000000000001" customHeight="1" x14ac:dyDescent="0.25"/>
    <row r="353" ht="20.100000000000001" customHeight="1" x14ac:dyDescent="0.25"/>
    <row r="354" ht="20.100000000000001" customHeight="1" x14ac:dyDescent="0.25"/>
    <row r="355" ht="20.100000000000001" customHeight="1" x14ac:dyDescent="0.25"/>
    <row r="356" ht="20.100000000000001" customHeight="1" x14ac:dyDescent="0.25"/>
    <row r="357" ht="20.100000000000001" customHeight="1" x14ac:dyDescent="0.25"/>
    <row r="358" ht="20.100000000000001" customHeight="1" x14ac:dyDescent="0.25"/>
    <row r="359" ht="20.100000000000001" customHeight="1" x14ac:dyDescent="0.25"/>
    <row r="360" ht="20.100000000000001" customHeight="1" x14ac:dyDescent="0.25"/>
    <row r="361" ht="20.100000000000001" customHeight="1" x14ac:dyDescent="0.25"/>
    <row r="362" ht="20.100000000000001" customHeight="1" x14ac:dyDescent="0.25"/>
    <row r="363" ht="20.100000000000001" customHeight="1" x14ac:dyDescent="0.25"/>
    <row r="364" ht="20.100000000000001" customHeight="1" x14ac:dyDescent="0.25"/>
    <row r="365" ht="20.100000000000001" customHeight="1" x14ac:dyDescent="0.25"/>
  </sheetData>
  <sheetProtection algorithmName="SHA-512" hashValue="UQm3cZaMKZUujl7AtgyO46c5PavhyYoJfL34YXvH8C6u9L36kFTgFBQqqZBMbcDv/A+EA4WSXlpP+St3SZ3KpQ==" saltValue="UX1zI90yCKK7BAwyOj9x3g==" spinCount="100000" sheet="1" objects="1" scenarios="1"/>
  <mergeCells count="79">
    <mergeCell ref="A5:B5"/>
    <mergeCell ref="J44:J45"/>
    <mergeCell ref="K44:K45"/>
    <mergeCell ref="L44:L45"/>
    <mergeCell ref="M44:M45"/>
    <mergeCell ref="K21:K22"/>
    <mergeCell ref="L21:L22"/>
    <mergeCell ref="M21:M22"/>
    <mergeCell ref="H27:H28"/>
    <mergeCell ref="J27:J28"/>
    <mergeCell ref="K27:K28"/>
    <mergeCell ref="L27:L28"/>
    <mergeCell ref="M27:M28"/>
    <mergeCell ref="J7:J8"/>
    <mergeCell ref="H7:H8"/>
    <mergeCell ref="K7:K8"/>
    <mergeCell ref="K53:K54"/>
    <mergeCell ref="L53:L54"/>
    <mergeCell ref="M53:M54"/>
    <mergeCell ref="H35:H36"/>
    <mergeCell ref="J35:J36"/>
    <mergeCell ref="K35:K36"/>
    <mergeCell ref="L35:L36"/>
    <mergeCell ref="M35:M36"/>
    <mergeCell ref="I35:I36"/>
    <mergeCell ref="L7:L8"/>
    <mergeCell ref="M7:M8"/>
    <mergeCell ref="A6:M6"/>
    <mergeCell ref="A53:J55"/>
    <mergeCell ref="A2:M2"/>
    <mergeCell ref="A26:J26"/>
    <mergeCell ref="A33:J33"/>
    <mergeCell ref="A42:J42"/>
    <mergeCell ref="A52:J52"/>
    <mergeCell ref="F44:F45"/>
    <mergeCell ref="G44:G45"/>
    <mergeCell ref="I44:I45"/>
    <mergeCell ref="A44:A45"/>
    <mergeCell ref="B44:B45"/>
    <mergeCell ref="C44:C45"/>
    <mergeCell ref="D44:D45"/>
    <mergeCell ref="E44:E45"/>
    <mergeCell ref="H44:H45"/>
    <mergeCell ref="A35:A36"/>
    <mergeCell ref="B35:B36"/>
    <mergeCell ref="C35:C36"/>
    <mergeCell ref="D35:D36"/>
    <mergeCell ref="E35:E36"/>
    <mergeCell ref="F35:F36"/>
    <mergeCell ref="G35:G36"/>
    <mergeCell ref="F27:F28"/>
    <mergeCell ref="G27:G28"/>
    <mergeCell ref="I27:I28"/>
    <mergeCell ref="A27:A28"/>
    <mergeCell ref="B27:B28"/>
    <mergeCell ref="C27:C28"/>
    <mergeCell ref="D27:D28"/>
    <mergeCell ref="E27:E28"/>
    <mergeCell ref="C21:C22"/>
    <mergeCell ref="D21:D22"/>
    <mergeCell ref="E21:E22"/>
    <mergeCell ref="H21:H22"/>
    <mergeCell ref="J21:J22"/>
    <mergeCell ref="A34:M34"/>
    <mergeCell ref="A43:M43"/>
    <mergeCell ref="G7:G8"/>
    <mergeCell ref="F7:F8"/>
    <mergeCell ref="E7:E8"/>
    <mergeCell ref="D7:D8"/>
    <mergeCell ref="C7:C8"/>
    <mergeCell ref="B7:B8"/>
    <mergeCell ref="A7:A8"/>
    <mergeCell ref="I7:I8"/>
    <mergeCell ref="A20:J20"/>
    <mergeCell ref="F21:F22"/>
    <mergeCell ref="G21:G22"/>
    <mergeCell ref="I21:I22"/>
    <mergeCell ref="A21:A22"/>
    <mergeCell ref="B21:B22"/>
  </mergeCells>
  <phoneticPr fontId="0" type="noConversion"/>
  <pageMargins left="0.23622047244094491" right="0.23622047244094491" top="0.15748031496062992" bottom="0.35433070866141736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materiál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cp:revision/>
  <cp:lastPrinted>2025-06-11T08:51:52Z</cp:lastPrinted>
  <dcterms:created xsi:type="dcterms:W3CDTF">2018-11-15T16:47:52Z</dcterms:created>
  <dcterms:modified xsi:type="dcterms:W3CDTF">2025-10-13T11:58:48Z</dcterms:modified>
</cp:coreProperties>
</file>