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5" rupBuild="4507"/>
  <workbookPr/>
  <bookViews>
    <workbookView xWindow="690" yWindow="65311" windowWidth="27840" windowHeight="11820" activeTab="0"/>
  </bookViews>
  <sheets>
    <sheet name="Opava" sheetId="10" r:id="rId1"/>
  </sheets>
  <definedNames>
    <definedName name="_xlnm._FilterDatabase" localSheetId="0" hidden="1">'Opava'!$A$6:$X$59</definedName>
    <definedName name="_xlnm.Print_Area" localSheetId="0">'Opava'!$A$1:$AE$59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<sst xmlns="http://schemas.openxmlformats.org/spreadsheetml/2006/main" count="480" uniqueCount="125">
  <si>
    <t>Cena EE</t>
  </si>
  <si>
    <t xml:space="preserve">Provozní hodiny za rok </t>
  </si>
  <si>
    <t xml:space="preserve">Nová spotřeba soustavy </t>
  </si>
  <si>
    <t>Návratnost [let]</t>
  </si>
  <si>
    <t>[-]</t>
  </si>
  <si>
    <t xml:space="preserve"> [Kč/kWh]</t>
  </si>
  <si>
    <t>[Kč]</t>
  </si>
  <si>
    <t>[kWh/rok]</t>
  </si>
  <si>
    <t>[Kč/rok]</t>
  </si>
  <si>
    <t>[let]</t>
  </si>
  <si>
    <t>X</t>
  </si>
  <si>
    <t>Objekt</t>
  </si>
  <si>
    <t>počet svítidel</t>
  </si>
  <si>
    <t>příkon celkem</t>
  </si>
  <si>
    <t>Původní příkon soustavy vč. ztrát</t>
  </si>
  <si>
    <t>příkon svítidel</t>
  </si>
  <si>
    <t>příkon svítidel vč. ztrát</t>
  </si>
  <si>
    <t xml:space="preserve">Původní spotřeba soustavy </t>
  </si>
  <si>
    <t>Typ nového svítidla</t>
  </si>
  <si>
    <t>Nová kabeláž</t>
  </si>
  <si>
    <t>[ANO/NE]</t>
  </si>
  <si>
    <t>Systém řízení</t>
  </si>
  <si>
    <t>Doplňující informace</t>
  </si>
  <si>
    <t>ANO</t>
  </si>
  <si>
    <t xml:space="preserve">Úspora oproti původnímu stavu za rok v [kWh] </t>
  </si>
  <si>
    <t>Úspora oproti původnímu stavu v [Kč]</t>
  </si>
  <si>
    <t>Úspora na instalovaném příkonu oproti původnímu stavu [%]</t>
  </si>
  <si>
    <t>Náklady na údržbu stávající osvětlovací soustavy - nákup nových světelných zdrojů</t>
  </si>
  <si>
    <t>Stávající typ svítidel</t>
  </si>
  <si>
    <t>[ks]</t>
  </si>
  <si>
    <t>[W]</t>
  </si>
  <si>
    <t>[kW]</t>
  </si>
  <si>
    <t>[%]</t>
  </si>
  <si>
    <t>V/B</t>
  </si>
  <si>
    <t>V/D</t>
  </si>
  <si>
    <t>Oddělení</t>
  </si>
  <si>
    <t>Místnost</t>
  </si>
  <si>
    <t>příjem</t>
  </si>
  <si>
    <t>sesterna</t>
  </si>
  <si>
    <t>chodba</t>
  </si>
  <si>
    <t>sklad</t>
  </si>
  <si>
    <t>čekárna</t>
  </si>
  <si>
    <t>Porodnice</t>
  </si>
  <si>
    <t>Urologie</t>
  </si>
  <si>
    <t>Dětské oddělení</t>
  </si>
  <si>
    <t>ORL</t>
  </si>
  <si>
    <t>Suterén</t>
  </si>
  <si>
    <t>4x18 přisazené</t>
  </si>
  <si>
    <t>4x18 podhled</t>
  </si>
  <si>
    <t>4x36 podhled</t>
  </si>
  <si>
    <t>2x36 přisazené</t>
  </si>
  <si>
    <t xml:space="preserve"> </t>
  </si>
  <si>
    <t>B</t>
  </si>
  <si>
    <t>A</t>
  </si>
  <si>
    <t>D</t>
  </si>
  <si>
    <t>Nabídková cena - celková cena za dodávku a instalaci osvětlení</t>
  </si>
  <si>
    <t>Číslo místnosti</t>
  </si>
  <si>
    <t>šatna</t>
  </si>
  <si>
    <t>jídelna</t>
  </si>
  <si>
    <t>výdej jídel</t>
  </si>
  <si>
    <t>kancelář</t>
  </si>
  <si>
    <t>zádveří</t>
  </si>
  <si>
    <t>přípravna pacienta</t>
  </si>
  <si>
    <t>umývárna lékařů</t>
  </si>
  <si>
    <t>filtr pacientů</t>
  </si>
  <si>
    <t>vyšetřovna</t>
  </si>
  <si>
    <t>WC</t>
  </si>
  <si>
    <t>čistící místnost</t>
  </si>
  <si>
    <t>porodní box</t>
  </si>
  <si>
    <t>denní místnost</t>
  </si>
  <si>
    <t>107-108</t>
  </si>
  <si>
    <t>1x36 zavěs</t>
  </si>
  <si>
    <t>pokoj sester</t>
  </si>
  <si>
    <t>schodiště + podlaží</t>
  </si>
  <si>
    <t>2x36 závěs</t>
  </si>
  <si>
    <t>C</t>
  </si>
  <si>
    <t>Stravovací pavilon</t>
  </si>
  <si>
    <t>kanceláře</t>
  </si>
  <si>
    <t>Chirurgické V1</t>
  </si>
  <si>
    <t>Chirurgické V2</t>
  </si>
  <si>
    <t>Chirurgická ambulance</t>
  </si>
  <si>
    <t>Chirurgické V3</t>
  </si>
  <si>
    <t>Schodiště napříč patry</t>
  </si>
  <si>
    <t>[A-D]</t>
  </si>
  <si>
    <t>Zadáno zadavatelem</t>
  </si>
  <si>
    <t>Informace</t>
  </si>
  <si>
    <t>Rovnoměrnost soustavy - U0</t>
  </si>
  <si>
    <t>UGRL</t>
  </si>
  <si>
    <t>Ra</t>
  </si>
  <si>
    <r>
      <t xml:space="preserve">Činitel údržby osvětlení, který bude vstupovat do dodaných světelných výpočtů dle </t>
    </r>
    <r>
      <rPr>
        <b/>
        <sz val="10"/>
        <color theme="1"/>
        <rFont val="Arial"/>
        <family val="2"/>
      </rPr>
      <t>TNI 36 0451</t>
    </r>
    <r>
      <rPr>
        <sz val="10"/>
        <color theme="1"/>
        <rFont val="Arial"/>
        <family val="2"/>
      </rPr>
      <t xml:space="preserve">: </t>
    </r>
    <r>
      <rPr>
        <b/>
        <sz val="10"/>
        <color rgb="FFFF0000"/>
        <rFont val="Arial"/>
        <family val="2"/>
      </rPr>
      <t>MF = LLMF x LSF x LMF x RSMF = 0,8</t>
    </r>
  </si>
  <si>
    <t>LLMF</t>
  </si>
  <si>
    <t>LSF</t>
  </si>
  <si>
    <t>LMF</t>
  </si>
  <si>
    <t>RSMF</t>
  </si>
  <si>
    <t>činitel funkční spolehlivosti (zadavatel požaduje v záruce měnit ks za ks)</t>
  </si>
  <si>
    <t>udržovací činitel svítidla (čištění, atd.) D-uzavřené svítidlo IP2X</t>
  </si>
  <si>
    <t>udržovací činitel povrchů pro DFF=0 (0,8/0,7/0,2)</t>
  </si>
  <si>
    <t>MF</t>
  </si>
  <si>
    <t>činitel stárnutí sv. zdroje klient akceptuje L80 B50, při 25°C, 50 000 h</t>
  </si>
  <si>
    <t>Stř. hodnota intenzity osvětlení - Em</t>
  </si>
  <si>
    <t>[lx]</t>
  </si>
  <si>
    <t>Dle ČSN EN 12464 - 1 kanceláře: Archivy</t>
  </si>
  <si>
    <t>Dle ČSN EN 12464 - 1 Šatna</t>
  </si>
  <si>
    <t>Dle ČSN EN 12464 - 1 Chodby s víceúčelovým využitím</t>
  </si>
  <si>
    <t>Dle ČSN EN 12464 - Sklad (oblasti balení a expedice)</t>
  </si>
  <si>
    <t>Dle ČSN EN 12464 - 1 Kuchyně</t>
  </si>
  <si>
    <t>Dle ČSN EN 12464 - 1 Jídelna</t>
  </si>
  <si>
    <t>Dle ČSN EN 12464 - 1 Chodba</t>
  </si>
  <si>
    <t>Dle ČSN EN 12464 - 1 Čekací místnosti</t>
  </si>
  <si>
    <t>Dle ČSN EN 12464 - 1 Ordinace (všeobecně)</t>
  </si>
  <si>
    <t>Dle ČSN EN 12464 - 1 Sterilizační místnost</t>
  </si>
  <si>
    <t>Dle ČSN EN 12464 - 1 Místnost pro personál</t>
  </si>
  <si>
    <t>Dle ČSN EN 12464 - 1 Toalety</t>
  </si>
  <si>
    <t>Dle ČSN EN 12464 - Umývárny</t>
  </si>
  <si>
    <t>Dle ČSN EN 12464 - 1 Porodní sály</t>
  </si>
  <si>
    <t>Dle ČSN EN 12464 - 1 Kancelář perosnálu</t>
  </si>
  <si>
    <t xml:space="preserve">Nový příkon soustavy </t>
  </si>
  <si>
    <t xml:space="preserve">název </t>
  </si>
  <si>
    <t>typ</t>
  </si>
  <si>
    <t>Nabídková jednotková cena za dodávku a instalaci osvětlení</t>
  </si>
  <si>
    <t>[hod/rok]</t>
  </si>
  <si>
    <t>;X</t>
  </si>
  <si>
    <t>SNO/Otr/2017/26/LED osvětlení</t>
  </si>
  <si>
    <t>Doplní účastník ZŘ</t>
  </si>
  <si>
    <t>Příloha č. 6</t>
  </si>
</sst>
</file>

<file path=xl/styles.xml><?xml version="1.0" encoding="utf-8"?>
<styleSheet xmlns="http://schemas.openxmlformats.org/spreadsheetml/2006/main">
  <numFmts count="8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\ _K_č_-;\-* #,##0\ _K_č_-;_-* &quot;-&quot;??\ _K_č_-;_-@_-"/>
    <numFmt numFmtId="168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name val="Trebuchet MS"/>
      <family val="2"/>
    </font>
    <font>
      <sz val="11"/>
      <color theme="1"/>
      <name val="Arial"/>
      <family val="2"/>
    </font>
    <font>
      <sz val="10"/>
      <name val="Courier"/>
      <family val="1"/>
    </font>
    <font>
      <sz val="12"/>
      <name val="SWISS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5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/>
      <bottom style="medium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hair"/>
      <top style="hair"/>
      <bottom/>
    </border>
    <border>
      <left style="hair"/>
      <right style="medium"/>
      <top style="hair"/>
      <bottom style="double"/>
    </border>
    <border>
      <left style="hair"/>
      <right style="hair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hair"/>
      <top style="thin"/>
      <bottom style="double"/>
    </border>
    <border>
      <left style="hair"/>
      <right style="medium"/>
      <top/>
      <bottom style="medium"/>
    </border>
    <border>
      <left style="hair"/>
      <right style="hair"/>
      <top/>
      <bottom style="double"/>
    </border>
    <border>
      <left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hair"/>
      <right style="hair"/>
      <top style="double"/>
      <bottom/>
    </border>
    <border>
      <left style="hair"/>
      <right style="hair"/>
      <top style="double"/>
      <bottom style="hair"/>
    </border>
    <border>
      <left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/>
      <top style="double"/>
      <bottom style="hair"/>
    </border>
    <border>
      <left/>
      <right/>
      <top style="medium"/>
      <bottom style="medium"/>
    </border>
    <border>
      <left style="hair"/>
      <right style="hair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" fontId="2" fillId="4" borderId="15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2" fillId="0" borderId="8" xfId="32" applyFont="1" applyFill="1" applyBorder="1" applyAlignment="1">
      <alignment horizontal="right" vertical="center" wrapText="1"/>
    </xf>
    <xf numFmtId="9" fontId="2" fillId="0" borderId="8" xfId="31" applyFont="1" applyFill="1" applyBorder="1" applyAlignment="1">
      <alignment horizontal="right" vertical="center" wrapText="1"/>
    </xf>
    <xf numFmtId="9" fontId="2" fillId="0" borderId="15" xfId="3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167" fontId="4" fillId="5" borderId="23" xfId="33" applyNumberFormat="1" applyFont="1" applyFill="1" applyBorder="1" applyAlignment="1">
      <alignment horizontal="center" vertical="center" wrapText="1"/>
    </xf>
    <xf numFmtId="43" fontId="4" fillId="5" borderId="23" xfId="33" applyFont="1" applyFill="1" applyBorder="1" applyAlignment="1">
      <alignment horizontal="center" vertical="center" wrapText="1"/>
    </xf>
    <xf numFmtId="44" fontId="4" fillId="5" borderId="23" xfId="32" applyFont="1" applyFill="1" applyBorder="1" applyAlignment="1">
      <alignment horizontal="center" vertical="center" wrapText="1"/>
    </xf>
    <xf numFmtId="9" fontId="4" fillId="5" borderId="23" xfId="31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164" fontId="4" fillId="5" borderId="26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4" fontId="4" fillId="6" borderId="23" xfId="32" applyFont="1" applyFill="1" applyBorder="1" applyAlignment="1">
      <alignment horizontal="center" vertical="center" wrapText="1"/>
    </xf>
    <xf numFmtId="164" fontId="2" fillId="7" borderId="3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0" fillId="8" borderId="32" xfId="0" applyFont="1" applyFill="1" applyBorder="1"/>
    <xf numFmtId="0" fontId="0" fillId="8" borderId="8" xfId="0" applyFont="1" applyFill="1" applyBorder="1"/>
    <xf numFmtId="0" fontId="12" fillId="8" borderId="32" xfId="0" applyFont="1" applyFill="1" applyBorder="1"/>
    <xf numFmtId="168" fontId="2" fillId="0" borderId="8" xfId="0" applyNumberFormat="1" applyFont="1" applyFill="1" applyBorder="1" applyAlignment="1">
      <alignment horizontal="right" vertical="center" wrapText="1"/>
    </xf>
    <xf numFmtId="168" fontId="2" fillId="0" borderId="15" xfId="0" applyNumberFormat="1" applyFont="1" applyFill="1" applyBorder="1" applyAlignment="1">
      <alignment horizontal="right" vertical="center" wrapText="1"/>
    </xf>
    <xf numFmtId="168" fontId="0" fillId="8" borderId="8" xfId="0" applyNumberFormat="1" applyFont="1" applyFill="1" applyBorder="1"/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4" fillId="5" borderId="23" xfId="33" applyNumberFormat="1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vertical="center" wrapText="1"/>
    </xf>
    <xf numFmtId="0" fontId="0" fillId="8" borderId="35" xfId="0" applyFont="1" applyFill="1" applyBorder="1"/>
    <xf numFmtId="0" fontId="0" fillId="8" borderId="36" xfId="0" applyFont="1" applyFill="1" applyBorder="1"/>
    <xf numFmtId="164" fontId="2" fillId="0" borderId="34" xfId="0" applyNumberFormat="1" applyFont="1" applyFill="1" applyBorder="1" applyAlignment="1">
      <alignment horizontal="right" vertical="center" wrapText="1"/>
    </xf>
    <xf numFmtId="168" fontId="2" fillId="0" borderId="34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4" fontId="2" fillId="4" borderId="34" xfId="0" applyNumberFormat="1" applyFont="1" applyFill="1" applyBorder="1" applyAlignment="1">
      <alignment horizontal="right" vertical="center" wrapText="1"/>
    </xf>
    <xf numFmtId="44" fontId="2" fillId="0" borderId="34" xfId="32" applyFont="1" applyFill="1" applyBorder="1" applyAlignment="1">
      <alignment horizontal="right" vertical="center" wrapText="1"/>
    </xf>
    <xf numFmtId="9" fontId="2" fillId="0" borderId="34" xfId="31" applyFont="1" applyFill="1" applyBorder="1" applyAlignment="1">
      <alignment horizontal="right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0" fillId="8" borderId="31" xfId="0" applyFont="1" applyFill="1" applyBorder="1"/>
    <xf numFmtId="0" fontId="0" fillId="8" borderId="39" xfId="0" applyFont="1" applyFill="1" applyBorder="1"/>
    <xf numFmtId="164" fontId="2" fillId="0" borderId="31" xfId="0" applyNumberFormat="1" applyFont="1" applyFill="1" applyBorder="1" applyAlignment="1">
      <alignment horizontal="right" vertical="center" wrapText="1"/>
    </xf>
    <xf numFmtId="168" fontId="2" fillId="0" borderId="31" xfId="0" applyNumberFormat="1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4" fontId="2" fillId="4" borderId="31" xfId="0" applyNumberFormat="1" applyFont="1" applyFill="1" applyBorder="1" applyAlignment="1">
      <alignment horizontal="right" vertical="center" wrapText="1"/>
    </xf>
    <xf numFmtId="44" fontId="2" fillId="0" borderId="31" xfId="32" applyFont="1" applyFill="1" applyBorder="1" applyAlignment="1">
      <alignment horizontal="right" vertical="center" wrapText="1"/>
    </xf>
    <xf numFmtId="9" fontId="2" fillId="0" borderId="31" xfId="31" applyFont="1" applyFill="1" applyBorder="1" applyAlignment="1">
      <alignment horizontal="right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2" fillId="4" borderId="34" xfId="0" applyNumberFormat="1" applyFont="1" applyFill="1" applyBorder="1" applyAlignment="1">
      <alignment horizontal="right" vertical="center" wrapText="1"/>
    </xf>
    <xf numFmtId="164" fontId="2" fillId="4" borderId="8" xfId="0" applyNumberFormat="1" applyFont="1" applyFill="1" applyBorder="1" applyAlignment="1">
      <alignment horizontal="right" vertical="center" wrapText="1"/>
    </xf>
    <xf numFmtId="164" fontId="2" fillId="4" borderId="31" xfId="0" applyNumberFormat="1" applyFont="1" applyFill="1" applyBorder="1" applyAlignment="1">
      <alignment horizontal="right" vertical="center" wrapText="1"/>
    </xf>
    <xf numFmtId="164" fontId="2" fillId="4" borderId="15" xfId="0" applyNumberFormat="1" applyFont="1" applyFill="1" applyBorder="1" applyAlignment="1">
      <alignment horizontal="right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42" xfId="0" applyFont="1" applyFill="1" applyBorder="1" applyAlignment="1">
      <alignment vertical="center" wrapText="1"/>
    </xf>
    <xf numFmtId="0" fontId="0" fillId="8" borderId="42" xfId="0" applyFont="1" applyFill="1" applyBorder="1"/>
    <xf numFmtId="0" fontId="12" fillId="8" borderId="43" xfId="0" applyFont="1" applyFill="1" applyBorder="1"/>
    <xf numFmtId="0" fontId="0" fillId="8" borderId="43" xfId="0" applyFont="1" applyFill="1" applyBorder="1"/>
    <xf numFmtId="164" fontId="2" fillId="0" borderId="42" xfId="0" applyNumberFormat="1" applyFont="1" applyFill="1" applyBorder="1" applyAlignment="1">
      <alignment horizontal="right" vertical="center" wrapText="1"/>
    </xf>
    <xf numFmtId="168" fontId="0" fillId="8" borderId="42" xfId="0" applyNumberFormat="1" applyFont="1" applyFill="1" applyBorder="1"/>
    <xf numFmtId="3" fontId="2" fillId="0" borderId="42" xfId="0" applyNumberFormat="1" applyFont="1" applyFill="1" applyBorder="1" applyAlignment="1">
      <alignment horizontal="right" vertical="center" wrapText="1"/>
    </xf>
    <xf numFmtId="164" fontId="10" fillId="0" borderId="42" xfId="0" applyNumberFormat="1" applyFont="1" applyFill="1" applyBorder="1" applyAlignment="1">
      <alignment horizontal="center" vertical="center" wrapText="1"/>
    </xf>
    <xf numFmtId="164" fontId="2" fillId="4" borderId="42" xfId="0" applyNumberFormat="1" applyFont="1" applyFill="1" applyBorder="1" applyAlignment="1">
      <alignment horizontal="right" vertical="center" wrapText="1"/>
    </xf>
    <xf numFmtId="4" fontId="2" fillId="4" borderId="42" xfId="0" applyNumberFormat="1" applyFont="1" applyFill="1" applyBorder="1" applyAlignment="1">
      <alignment horizontal="right" vertical="center" wrapText="1"/>
    </xf>
    <xf numFmtId="9" fontId="2" fillId="0" borderId="42" xfId="31" applyFont="1" applyFill="1" applyBorder="1" applyAlignment="1">
      <alignment horizontal="right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vertical="center" wrapText="1"/>
    </xf>
    <xf numFmtId="0" fontId="1" fillId="3" borderId="46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4" borderId="34" xfId="0" applyFont="1" applyFill="1" applyBorder="1"/>
    <xf numFmtId="0" fontId="0" fillId="4" borderId="8" xfId="0" applyFont="1" applyFill="1" applyBorder="1"/>
    <xf numFmtId="0" fontId="0" fillId="4" borderId="31" xfId="0" applyFont="1" applyFill="1" applyBorder="1"/>
    <xf numFmtId="0" fontId="0" fillId="4" borderId="42" xfId="0" applyFont="1" applyFill="1" applyBorder="1"/>
    <xf numFmtId="0" fontId="4" fillId="0" borderId="0" xfId="0" applyFont="1" applyAlignment="1">
      <alignment vertical="center" wrapText="1"/>
    </xf>
    <xf numFmtId="164" fontId="2" fillId="8" borderId="34" xfId="0" applyNumberFormat="1" applyFont="1" applyFill="1" applyBorder="1" applyAlignment="1">
      <alignment horizontal="center" vertical="center" wrapText="1"/>
    </xf>
    <xf numFmtId="164" fontId="2" fillId="8" borderId="8" xfId="0" applyNumberFormat="1" applyFont="1" applyFill="1" applyBorder="1" applyAlignment="1">
      <alignment horizontal="center" vertical="center" wrapText="1"/>
    </xf>
    <xf numFmtId="164" fontId="2" fillId="8" borderId="15" xfId="0" applyNumberFormat="1" applyFont="1" applyFill="1" applyBorder="1" applyAlignment="1">
      <alignment horizontal="center" vertical="center" wrapText="1"/>
    </xf>
    <xf numFmtId="0" fontId="1" fillId="8" borderId="4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vertical="center" wrapText="1"/>
    </xf>
    <xf numFmtId="0" fontId="2" fillId="3" borderId="50" xfId="0" applyFont="1" applyFill="1" applyBorder="1" applyAlignment="1">
      <alignment vertical="center" wrapText="1"/>
    </xf>
    <xf numFmtId="0" fontId="4" fillId="7" borderId="24" xfId="0" applyFont="1" applyFill="1" applyBorder="1" applyAlignment="1">
      <alignment horizontal="center" vertical="center" wrapText="1"/>
    </xf>
    <xf numFmtId="164" fontId="2" fillId="4" borderId="34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8" borderId="0" xfId="0" applyFont="1" applyFill="1" applyAlignment="1">
      <alignment vertical="center" wrapText="1"/>
    </xf>
    <xf numFmtId="164" fontId="2" fillId="8" borderId="0" xfId="0" applyNumberFormat="1" applyFont="1" applyFill="1" applyAlignment="1">
      <alignment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7" borderId="25" xfId="0" applyNumberFormat="1" applyFont="1" applyFill="1" applyBorder="1" applyAlignment="1">
      <alignment horizontal="center" vertical="center" wrapText="1"/>
    </xf>
    <xf numFmtId="2" fontId="4" fillId="7" borderId="51" xfId="0" applyNumberFormat="1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2" fillId="8" borderId="33" xfId="0" applyNumberFormat="1" applyFont="1" applyFill="1" applyBorder="1" applyAlignment="1">
      <alignment horizontal="center" vertical="center" wrapText="1"/>
    </xf>
    <xf numFmtId="4" fontId="2" fillId="8" borderId="48" xfId="0" applyNumberFormat="1" applyFont="1" applyFill="1" applyBorder="1" applyAlignment="1">
      <alignment horizontal="center" vertical="center" wrapText="1"/>
    </xf>
    <xf numFmtId="4" fontId="2" fillId="8" borderId="31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left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  <cellStyle name="Migliaia (0)_Bridge Productivity Report Q2-2001.xls Grafico 1" xfId="23"/>
    <cellStyle name="Migliaia_Bridge Productivity Report Q2-2001.xls Grafico 1" xfId="24"/>
    <cellStyle name="Non_definito" xfId="25"/>
    <cellStyle name="Normal 2" xfId="26"/>
    <cellStyle name="Normal 4" xfId="27"/>
    <cellStyle name="Normale_Accantonamenti" xfId="28"/>
    <cellStyle name="Valuta (0)_Bridge Productivity Report Q2-2001.xls Grafico 1" xfId="29"/>
    <cellStyle name="Valuta_Bridge Productivity Report Q2-2001.xls Grafico 1" xfId="30"/>
    <cellStyle name="procent" xfId="31"/>
    <cellStyle name="měny" xfId="32"/>
    <cellStyle name="čárky" xfId="33"/>
  </cellStyles>
  <dxfs count="16"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5"/>
  <sheetViews>
    <sheetView showGridLines="0" tabSelected="1" zoomScaleSheetLayoutView="50" workbookViewId="0" topLeftCell="A1">
      <pane xSplit="1" topLeftCell="B1" activePane="topRight" state="frozen"/>
      <selection pane="topRight" activeCell="A1" sqref="A1:B1"/>
    </sheetView>
  </sheetViews>
  <sheetFormatPr defaultColWidth="9.140625" defaultRowHeight="15"/>
  <cols>
    <col min="1" max="1" width="13.7109375" style="1" customWidth="1"/>
    <col min="2" max="2" width="22.421875" style="1" customWidth="1"/>
    <col min="3" max="3" width="21.421875" style="1" customWidth="1"/>
    <col min="4" max="4" width="11.57421875" style="1" customWidth="1"/>
    <col min="5" max="5" width="9.421875" style="1" customWidth="1"/>
    <col min="6" max="6" width="12.140625" style="1" customWidth="1"/>
    <col min="7" max="7" width="19.421875" style="1" bestFit="1" customWidth="1"/>
    <col min="8" max="8" width="8.57421875" style="1" bestFit="1" customWidth="1"/>
    <col min="9" max="9" width="10.57421875" style="1" bestFit="1" customWidth="1"/>
    <col min="10" max="10" width="9.57421875" style="1" bestFit="1" customWidth="1"/>
    <col min="11" max="11" width="13.28125" style="1" customWidth="1"/>
    <col min="12" max="12" width="20.8515625" style="1" customWidth="1"/>
    <col min="13" max="13" width="23.140625" style="1" customWidth="1"/>
    <col min="14" max="14" width="10.00390625" style="1" customWidth="1"/>
    <col min="15" max="16" width="8.421875" style="1" customWidth="1"/>
    <col min="17" max="17" width="20.28125" style="1" customWidth="1"/>
    <col min="18" max="18" width="13.140625" style="1" customWidth="1"/>
    <col min="19" max="19" width="13.7109375" style="1" customWidth="1"/>
    <col min="20" max="20" width="17.140625" style="1" customWidth="1"/>
    <col min="21" max="21" width="18.28125" style="1" customWidth="1"/>
    <col min="22" max="22" width="20.421875" style="1" customWidth="1"/>
    <col min="23" max="23" width="14.00390625" style="1" customWidth="1"/>
    <col min="24" max="24" width="17.28125" style="1" customWidth="1"/>
    <col min="25" max="25" width="10.28125" style="1" hidden="1" customWidth="1"/>
    <col min="26" max="26" width="8.8515625" style="1" hidden="1" customWidth="1"/>
    <col min="27" max="27" width="48.00390625" style="1" bestFit="1" customWidth="1"/>
    <col min="28" max="28" width="13.8515625" style="1" bestFit="1" customWidth="1"/>
    <col min="29" max="29" width="14.140625" style="1" bestFit="1" customWidth="1"/>
    <col min="30" max="30" width="6.140625" style="1" bestFit="1" customWidth="1"/>
    <col min="31" max="31" width="3.421875" style="1" bestFit="1" customWidth="1"/>
    <col min="32" max="16384" width="9.140625" style="1" customWidth="1"/>
  </cols>
  <sheetData>
    <row r="1" spans="1:31" ht="12.75" customHeight="1">
      <c r="A1" s="161" t="s">
        <v>124</v>
      </c>
      <c r="B1" s="161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ht="15.75" customHeight="1" thickBot="1">
      <c r="A2" s="161" t="s">
        <v>122</v>
      </c>
      <c r="B2" s="161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.75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45" t="s">
        <v>22</v>
      </c>
      <c r="Z3" s="146"/>
      <c r="AA3" s="137"/>
      <c r="AB3" s="137"/>
      <c r="AC3" s="137"/>
      <c r="AD3" s="137"/>
      <c r="AE3" s="137"/>
    </row>
    <row r="4" spans="1:31" ht="81" customHeight="1" thickBot="1">
      <c r="A4" s="8" t="s">
        <v>11</v>
      </c>
      <c r="B4" s="8" t="s">
        <v>35</v>
      </c>
      <c r="C4" s="8" t="s">
        <v>36</v>
      </c>
      <c r="D4" s="8" t="s">
        <v>56</v>
      </c>
      <c r="E4" s="8" t="s">
        <v>0</v>
      </c>
      <c r="F4" s="21" t="s">
        <v>1</v>
      </c>
      <c r="G4" s="8" t="s">
        <v>28</v>
      </c>
      <c r="H4" s="147" t="s">
        <v>14</v>
      </c>
      <c r="I4" s="148"/>
      <c r="J4" s="149"/>
      <c r="K4" s="20" t="s">
        <v>17</v>
      </c>
      <c r="L4" s="20" t="s">
        <v>27</v>
      </c>
      <c r="M4" s="140" t="s">
        <v>18</v>
      </c>
      <c r="N4" s="142"/>
      <c r="O4" s="147" t="s">
        <v>116</v>
      </c>
      <c r="P4" s="148"/>
      <c r="Q4" s="149"/>
      <c r="R4" s="20" t="s">
        <v>2</v>
      </c>
      <c r="S4" s="8" t="s">
        <v>24</v>
      </c>
      <c r="T4" s="8" t="s">
        <v>25</v>
      </c>
      <c r="U4" s="8" t="s">
        <v>26</v>
      </c>
      <c r="V4" s="8" t="s">
        <v>119</v>
      </c>
      <c r="W4" s="50" t="s">
        <v>55</v>
      </c>
      <c r="X4" s="136" t="s">
        <v>3</v>
      </c>
      <c r="Y4" s="2" t="s">
        <v>19</v>
      </c>
      <c r="Z4" s="2" t="s">
        <v>21</v>
      </c>
      <c r="AA4" s="140" t="s">
        <v>84</v>
      </c>
      <c r="AB4" s="141"/>
      <c r="AC4" s="141"/>
      <c r="AD4" s="141"/>
      <c r="AE4" s="142"/>
    </row>
    <row r="5" spans="1:31" s="118" customFormat="1" ht="39" thickBot="1">
      <c r="A5" s="8"/>
      <c r="B5" s="8"/>
      <c r="C5" s="8"/>
      <c r="D5" s="112"/>
      <c r="E5" s="112"/>
      <c r="F5" s="112"/>
      <c r="G5" s="113"/>
      <c r="H5" s="24" t="s">
        <v>12</v>
      </c>
      <c r="I5" s="6" t="s">
        <v>16</v>
      </c>
      <c r="J5" s="7" t="s">
        <v>13</v>
      </c>
      <c r="K5" s="6"/>
      <c r="L5" s="16"/>
      <c r="M5" s="111" t="s">
        <v>117</v>
      </c>
      <c r="N5" s="8" t="s">
        <v>118</v>
      </c>
      <c r="O5" s="5" t="s">
        <v>12</v>
      </c>
      <c r="P5" s="6" t="s">
        <v>15</v>
      </c>
      <c r="Q5" s="7" t="s">
        <v>13</v>
      </c>
      <c r="R5" s="6"/>
      <c r="S5" s="6"/>
      <c r="T5" s="6"/>
      <c r="U5" s="6"/>
      <c r="V5" s="6"/>
      <c r="W5" s="6"/>
      <c r="X5" s="6"/>
      <c r="Y5" s="111"/>
      <c r="Z5" s="112"/>
      <c r="AA5" s="6" t="s">
        <v>85</v>
      </c>
      <c r="AB5" s="6" t="s">
        <v>99</v>
      </c>
      <c r="AC5" s="6" t="s">
        <v>86</v>
      </c>
      <c r="AD5" s="6" t="s">
        <v>87</v>
      </c>
      <c r="AE5" s="6" t="s">
        <v>88</v>
      </c>
    </row>
    <row r="6" spans="1:31" ht="46.5" customHeight="1" thickBot="1">
      <c r="A6" s="10" t="s">
        <v>4</v>
      </c>
      <c r="B6" s="10" t="s">
        <v>4</v>
      </c>
      <c r="C6" s="10" t="s">
        <v>4</v>
      </c>
      <c r="D6" s="10" t="s">
        <v>4</v>
      </c>
      <c r="E6" s="10" t="s">
        <v>5</v>
      </c>
      <c r="F6" s="10" t="s">
        <v>120</v>
      </c>
      <c r="G6" s="10" t="s">
        <v>4</v>
      </c>
      <c r="H6" s="10" t="s">
        <v>29</v>
      </c>
      <c r="I6" s="10" t="s">
        <v>30</v>
      </c>
      <c r="J6" s="10" t="s">
        <v>31</v>
      </c>
      <c r="K6" s="10" t="s">
        <v>7</v>
      </c>
      <c r="L6" s="10" t="s">
        <v>8</v>
      </c>
      <c r="M6" s="10" t="s">
        <v>4</v>
      </c>
      <c r="N6" s="10" t="s">
        <v>83</v>
      </c>
      <c r="O6" s="10" t="s">
        <v>29</v>
      </c>
      <c r="P6" s="10" t="s">
        <v>30</v>
      </c>
      <c r="Q6" s="10" t="s">
        <v>31</v>
      </c>
      <c r="R6" s="10" t="s">
        <v>7</v>
      </c>
      <c r="S6" s="10" t="s">
        <v>7</v>
      </c>
      <c r="T6" s="10" t="s">
        <v>8</v>
      </c>
      <c r="U6" s="10" t="s">
        <v>32</v>
      </c>
      <c r="V6" s="10" t="s">
        <v>6</v>
      </c>
      <c r="W6" s="10" t="s">
        <v>6</v>
      </c>
      <c r="X6" s="11" t="s">
        <v>9</v>
      </c>
      <c r="Y6" s="11" t="s">
        <v>20</v>
      </c>
      <c r="Z6" s="11" t="s">
        <v>20</v>
      </c>
      <c r="AA6" s="25" t="s">
        <v>4</v>
      </c>
      <c r="AB6" s="25" t="s">
        <v>100</v>
      </c>
      <c r="AC6" s="25" t="s">
        <v>4</v>
      </c>
      <c r="AD6" s="25" t="s">
        <v>4</v>
      </c>
      <c r="AE6" s="25" t="s">
        <v>4</v>
      </c>
    </row>
    <row r="7" spans="1:31" ht="14.1" customHeight="1">
      <c r="A7" s="67" t="s">
        <v>33</v>
      </c>
      <c r="B7" s="68" t="s">
        <v>46</v>
      </c>
      <c r="C7" s="69" t="s">
        <v>39</v>
      </c>
      <c r="D7" s="70">
        <v>1</v>
      </c>
      <c r="E7" s="150">
        <v>2.3</v>
      </c>
      <c r="F7" s="70">
        <v>8760</v>
      </c>
      <c r="G7" s="71" t="s">
        <v>47</v>
      </c>
      <c r="H7" s="71">
        <v>8</v>
      </c>
      <c r="I7" s="72">
        <v>87</v>
      </c>
      <c r="J7" s="71">
        <f aca="true" t="shared" si="0" ref="J7:J58">H7*I7/1000</f>
        <v>0.696</v>
      </c>
      <c r="K7" s="73">
        <f>F7*J7</f>
        <v>6096.959999999999</v>
      </c>
      <c r="L7" s="71">
        <f>H7*100</f>
        <v>800</v>
      </c>
      <c r="M7" s="114"/>
      <c r="N7" s="74" t="s">
        <v>53</v>
      </c>
      <c r="O7" s="92"/>
      <c r="P7" s="75"/>
      <c r="Q7" s="71">
        <f>O7*P7/1000</f>
        <v>0</v>
      </c>
      <c r="R7" s="71">
        <f>F7*Q7</f>
        <v>0</v>
      </c>
      <c r="S7" s="71">
        <f aca="true" t="shared" si="1" ref="S7:S58">K7-R7</f>
        <v>6096.959999999999</v>
      </c>
      <c r="T7" s="76">
        <f>S7*$E$7+L7</f>
        <v>14823.007999999996</v>
      </c>
      <c r="U7" s="77">
        <f>1-Q7/J7</f>
        <v>1</v>
      </c>
      <c r="V7" s="133"/>
      <c r="W7" s="119">
        <f>O7*V7</f>
        <v>0</v>
      </c>
      <c r="X7" s="78">
        <f>W7/T7</f>
        <v>0</v>
      </c>
      <c r="Y7" s="79" t="s">
        <v>23</v>
      </c>
      <c r="Z7" s="80" t="s">
        <v>23</v>
      </c>
      <c r="AA7" s="78" t="s">
        <v>107</v>
      </c>
      <c r="AB7" s="63">
        <v>100</v>
      </c>
      <c r="AC7" s="63">
        <v>0.4</v>
      </c>
      <c r="AD7" s="63">
        <v>22</v>
      </c>
      <c r="AE7" s="63">
        <v>80</v>
      </c>
    </row>
    <row r="8" spans="1:31" ht="14.1" customHeight="1">
      <c r="A8" s="63" t="s">
        <v>33</v>
      </c>
      <c r="B8" s="65" t="s">
        <v>46</v>
      </c>
      <c r="C8" s="55" t="s">
        <v>57</v>
      </c>
      <c r="D8" s="55">
        <v>2</v>
      </c>
      <c r="E8" s="151"/>
      <c r="F8" s="55">
        <v>5840</v>
      </c>
      <c r="G8" s="27" t="s">
        <v>71</v>
      </c>
      <c r="H8" s="27">
        <v>8</v>
      </c>
      <c r="I8" s="57">
        <v>43</v>
      </c>
      <c r="J8" s="27">
        <f t="shared" si="0"/>
        <v>0.344</v>
      </c>
      <c r="K8" s="60">
        <f aca="true" t="shared" si="2" ref="K8:K58">F8*J8</f>
        <v>2008.9599999999998</v>
      </c>
      <c r="L8" s="27">
        <f aca="true" t="shared" si="3" ref="L8:L58">H8*100</f>
        <v>800</v>
      </c>
      <c r="M8" s="115"/>
      <c r="N8" s="22" t="s">
        <v>54</v>
      </c>
      <c r="O8" s="93"/>
      <c r="P8" s="30"/>
      <c r="Q8" s="27">
        <f aca="true" t="shared" si="4" ref="Q8:Q58">O8*P8/1000</f>
        <v>0</v>
      </c>
      <c r="R8" s="27">
        <f aca="true" t="shared" si="5" ref="R8:R58">F8*Q8</f>
        <v>0</v>
      </c>
      <c r="S8" s="27">
        <f t="shared" si="1"/>
        <v>2008.9599999999998</v>
      </c>
      <c r="T8" s="34">
        <f aca="true" t="shared" si="6" ref="T8:T40">S8*$E$7+L8</f>
        <v>5420.607999999999</v>
      </c>
      <c r="U8" s="35">
        <f aca="true" t="shared" si="7" ref="U8:U58">1-Q8/J8</f>
        <v>1</v>
      </c>
      <c r="V8" s="134"/>
      <c r="W8" s="120">
        <f>O8*V8</f>
        <v>0</v>
      </c>
      <c r="X8" s="28">
        <f aca="true" t="shared" si="8" ref="X8:X26">W8/T8</f>
        <v>0</v>
      </c>
      <c r="Y8" s="13"/>
      <c r="Z8" s="17"/>
      <c r="AA8" s="28" t="s">
        <v>102</v>
      </c>
      <c r="AB8" s="63">
        <v>200</v>
      </c>
      <c r="AC8" s="63">
        <v>0.4</v>
      </c>
      <c r="AD8" s="63">
        <v>25</v>
      </c>
      <c r="AE8" s="63">
        <v>80</v>
      </c>
    </row>
    <row r="9" spans="1:31" ht="14.1" customHeight="1">
      <c r="A9" s="63" t="s">
        <v>33</v>
      </c>
      <c r="B9" s="65" t="s">
        <v>46</v>
      </c>
      <c r="C9" s="55" t="s">
        <v>57</v>
      </c>
      <c r="D9" s="55">
        <v>7</v>
      </c>
      <c r="E9" s="151"/>
      <c r="F9" s="55">
        <v>5840</v>
      </c>
      <c r="G9" s="27" t="s">
        <v>71</v>
      </c>
      <c r="H9" s="27">
        <v>12</v>
      </c>
      <c r="I9" s="57">
        <v>43</v>
      </c>
      <c r="J9" s="27">
        <f t="shared" si="0"/>
        <v>0.516</v>
      </c>
      <c r="K9" s="60">
        <f t="shared" si="2"/>
        <v>3013.44</v>
      </c>
      <c r="L9" s="27">
        <f t="shared" si="3"/>
        <v>1200</v>
      </c>
      <c r="M9" s="115"/>
      <c r="N9" s="22" t="s">
        <v>54</v>
      </c>
      <c r="O9" s="93"/>
      <c r="P9" s="30"/>
      <c r="Q9" s="27">
        <f t="shared" si="4"/>
        <v>0</v>
      </c>
      <c r="R9" s="27">
        <f t="shared" si="5"/>
        <v>0</v>
      </c>
      <c r="S9" s="27">
        <f t="shared" si="1"/>
        <v>3013.44</v>
      </c>
      <c r="T9" s="34">
        <f t="shared" si="6"/>
        <v>8130.911999999999</v>
      </c>
      <c r="U9" s="35">
        <f t="shared" si="7"/>
        <v>1</v>
      </c>
      <c r="V9" s="134"/>
      <c r="W9" s="120">
        <f aca="true" t="shared" si="9" ref="W9:W58">O9*V9</f>
        <v>0</v>
      </c>
      <c r="X9" s="28">
        <f t="shared" si="8"/>
        <v>0</v>
      </c>
      <c r="Y9" s="13"/>
      <c r="Z9" s="17"/>
      <c r="AA9" s="28" t="s">
        <v>102</v>
      </c>
      <c r="AB9" s="63">
        <v>200</v>
      </c>
      <c r="AC9" s="63">
        <v>0.4</v>
      </c>
      <c r="AD9" s="63">
        <v>25</v>
      </c>
      <c r="AE9" s="63">
        <v>80</v>
      </c>
    </row>
    <row r="10" spans="1:31" ht="14.1" customHeight="1">
      <c r="A10" s="63" t="s">
        <v>33</v>
      </c>
      <c r="B10" s="65" t="s">
        <v>46</v>
      </c>
      <c r="C10" s="55" t="s">
        <v>57</v>
      </c>
      <c r="D10" s="54">
        <v>9</v>
      </c>
      <c r="E10" s="151"/>
      <c r="F10" s="55">
        <v>5840</v>
      </c>
      <c r="G10" s="27" t="s">
        <v>71</v>
      </c>
      <c r="H10" s="27">
        <v>6</v>
      </c>
      <c r="I10" s="57">
        <v>43</v>
      </c>
      <c r="J10" s="27">
        <f t="shared" si="0"/>
        <v>0.258</v>
      </c>
      <c r="K10" s="60">
        <f t="shared" si="2"/>
        <v>1506.72</v>
      </c>
      <c r="L10" s="27">
        <f t="shared" si="3"/>
        <v>600</v>
      </c>
      <c r="M10" s="115"/>
      <c r="N10" s="22" t="s">
        <v>54</v>
      </c>
      <c r="O10" s="93"/>
      <c r="P10" s="30"/>
      <c r="Q10" s="27">
        <f t="shared" si="4"/>
        <v>0</v>
      </c>
      <c r="R10" s="27">
        <f t="shared" si="5"/>
        <v>0</v>
      </c>
      <c r="S10" s="27">
        <f t="shared" si="1"/>
        <v>1506.72</v>
      </c>
      <c r="T10" s="34">
        <f t="shared" si="6"/>
        <v>4065.4559999999997</v>
      </c>
      <c r="U10" s="35">
        <f t="shared" si="7"/>
        <v>1</v>
      </c>
      <c r="V10" s="134"/>
      <c r="W10" s="120">
        <f t="shared" si="9"/>
        <v>0</v>
      </c>
      <c r="X10" s="28">
        <f t="shared" si="8"/>
        <v>0</v>
      </c>
      <c r="Y10" s="13"/>
      <c r="Z10" s="17"/>
      <c r="AA10" s="28" t="s">
        <v>102</v>
      </c>
      <c r="AB10" s="63">
        <v>200</v>
      </c>
      <c r="AC10" s="63">
        <v>0.4</v>
      </c>
      <c r="AD10" s="63">
        <v>25</v>
      </c>
      <c r="AE10" s="63">
        <v>80</v>
      </c>
    </row>
    <row r="11" spans="1:31" ht="15.75" customHeight="1">
      <c r="A11" s="63" t="s">
        <v>33</v>
      </c>
      <c r="B11" s="65" t="s">
        <v>76</v>
      </c>
      <c r="C11" s="55" t="s">
        <v>39</v>
      </c>
      <c r="D11" s="54">
        <v>101</v>
      </c>
      <c r="E11" s="151"/>
      <c r="F11" s="54">
        <v>8760</v>
      </c>
      <c r="G11" s="27" t="s">
        <v>48</v>
      </c>
      <c r="H11" s="27">
        <v>8</v>
      </c>
      <c r="I11" s="57">
        <v>87</v>
      </c>
      <c r="J11" s="27">
        <f t="shared" si="0"/>
        <v>0.696</v>
      </c>
      <c r="K11" s="60">
        <f t="shared" si="2"/>
        <v>6096.959999999999</v>
      </c>
      <c r="L11" s="27">
        <f t="shared" si="3"/>
        <v>800</v>
      </c>
      <c r="M11" s="115"/>
      <c r="N11" s="38" t="s">
        <v>53</v>
      </c>
      <c r="O11" s="93"/>
      <c r="P11" s="30"/>
      <c r="Q11" s="27">
        <f t="shared" si="4"/>
        <v>0</v>
      </c>
      <c r="R11" s="27">
        <f t="shared" si="5"/>
        <v>0</v>
      </c>
      <c r="S11" s="27">
        <f t="shared" si="1"/>
        <v>6096.959999999999</v>
      </c>
      <c r="T11" s="34">
        <f t="shared" si="6"/>
        <v>14823.007999999996</v>
      </c>
      <c r="U11" s="35">
        <f t="shared" si="7"/>
        <v>1</v>
      </c>
      <c r="V11" s="134"/>
      <c r="W11" s="120">
        <f t="shared" si="9"/>
        <v>0</v>
      </c>
      <c r="X11" s="28">
        <f t="shared" si="8"/>
        <v>0</v>
      </c>
      <c r="Y11" s="14" t="s">
        <v>23</v>
      </c>
      <c r="Z11" s="15" t="s">
        <v>23</v>
      </c>
      <c r="AA11" s="28" t="s">
        <v>107</v>
      </c>
      <c r="AB11" s="63">
        <v>100</v>
      </c>
      <c r="AC11" s="63">
        <v>0.4</v>
      </c>
      <c r="AD11" s="63">
        <v>22</v>
      </c>
      <c r="AE11" s="63">
        <v>80</v>
      </c>
    </row>
    <row r="12" spans="1:31" ht="14.1" customHeight="1">
      <c r="A12" s="63" t="s">
        <v>33</v>
      </c>
      <c r="B12" s="65" t="s">
        <v>76</v>
      </c>
      <c r="C12" s="55" t="s">
        <v>58</v>
      </c>
      <c r="D12" s="54">
        <v>102</v>
      </c>
      <c r="E12" s="151"/>
      <c r="F12" s="54">
        <v>2190</v>
      </c>
      <c r="G12" s="27" t="s">
        <v>48</v>
      </c>
      <c r="H12" s="27">
        <v>23</v>
      </c>
      <c r="I12" s="57">
        <v>87</v>
      </c>
      <c r="J12" s="27">
        <f t="shared" si="0"/>
        <v>2.001</v>
      </c>
      <c r="K12" s="60">
        <f t="shared" si="2"/>
        <v>4382.19</v>
      </c>
      <c r="L12" s="27">
        <f t="shared" si="3"/>
        <v>2300</v>
      </c>
      <c r="M12" s="115"/>
      <c r="N12" s="38" t="s">
        <v>53</v>
      </c>
      <c r="O12" s="93"/>
      <c r="P12" s="30"/>
      <c r="Q12" s="27">
        <f t="shared" si="4"/>
        <v>0</v>
      </c>
      <c r="R12" s="27">
        <f t="shared" si="5"/>
        <v>0</v>
      </c>
      <c r="S12" s="27">
        <f t="shared" si="1"/>
        <v>4382.19</v>
      </c>
      <c r="T12" s="34">
        <f t="shared" si="6"/>
        <v>12379.036999999998</v>
      </c>
      <c r="U12" s="35">
        <f t="shared" si="7"/>
        <v>1</v>
      </c>
      <c r="V12" s="134"/>
      <c r="W12" s="120">
        <f t="shared" si="9"/>
        <v>0</v>
      </c>
      <c r="X12" s="28">
        <f t="shared" si="8"/>
        <v>0</v>
      </c>
      <c r="Y12" s="14" t="s">
        <v>23</v>
      </c>
      <c r="Z12" s="15" t="s">
        <v>23</v>
      </c>
      <c r="AA12" s="28" t="s">
        <v>106</v>
      </c>
      <c r="AB12" s="63">
        <v>200</v>
      </c>
      <c r="AC12" s="63">
        <v>0.4</v>
      </c>
      <c r="AD12" s="63">
        <v>22</v>
      </c>
      <c r="AE12" s="63">
        <v>80</v>
      </c>
    </row>
    <row r="13" spans="1:31" ht="14.1" customHeight="1">
      <c r="A13" s="63" t="s">
        <v>33</v>
      </c>
      <c r="B13" s="65" t="s">
        <v>76</v>
      </c>
      <c r="C13" s="55" t="s">
        <v>59</v>
      </c>
      <c r="D13" s="159" t="s">
        <v>70</v>
      </c>
      <c r="E13" s="151"/>
      <c r="F13" s="54">
        <v>1460</v>
      </c>
      <c r="G13" s="27" t="s">
        <v>48</v>
      </c>
      <c r="H13" s="27">
        <v>15</v>
      </c>
      <c r="I13" s="57">
        <v>87</v>
      </c>
      <c r="J13" s="27">
        <f t="shared" si="0"/>
        <v>1.305</v>
      </c>
      <c r="K13" s="60">
        <f t="shared" si="2"/>
        <v>1905.3</v>
      </c>
      <c r="L13" s="27">
        <f t="shared" si="3"/>
        <v>1500</v>
      </c>
      <c r="M13" s="115"/>
      <c r="N13" s="38" t="s">
        <v>53</v>
      </c>
      <c r="O13" s="93"/>
      <c r="P13" s="30"/>
      <c r="Q13" s="27">
        <f t="shared" si="4"/>
        <v>0</v>
      </c>
      <c r="R13" s="27">
        <f t="shared" si="5"/>
        <v>0</v>
      </c>
      <c r="S13" s="27">
        <f t="shared" si="1"/>
        <v>1905.3</v>
      </c>
      <c r="T13" s="34">
        <f t="shared" si="6"/>
        <v>5882.19</v>
      </c>
      <c r="U13" s="35">
        <f t="shared" si="7"/>
        <v>1</v>
      </c>
      <c r="V13" s="134"/>
      <c r="W13" s="120">
        <f t="shared" si="9"/>
        <v>0</v>
      </c>
      <c r="X13" s="28">
        <f t="shared" si="8"/>
        <v>0</v>
      </c>
      <c r="Y13" s="14" t="s">
        <v>23</v>
      </c>
      <c r="Z13" s="15" t="s">
        <v>23</v>
      </c>
      <c r="AA13" s="28" t="s">
        <v>105</v>
      </c>
      <c r="AB13" s="63">
        <v>500</v>
      </c>
      <c r="AC13" s="63">
        <v>0.6</v>
      </c>
      <c r="AD13" s="63">
        <v>22</v>
      </c>
      <c r="AE13" s="63">
        <v>80</v>
      </c>
    </row>
    <row r="14" spans="1:31" ht="13.5" customHeight="1">
      <c r="A14" s="63" t="s">
        <v>33</v>
      </c>
      <c r="B14" s="65" t="s">
        <v>76</v>
      </c>
      <c r="C14" s="55" t="s">
        <v>40</v>
      </c>
      <c r="D14" s="54">
        <v>109</v>
      </c>
      <c r="E14" s="151"/>
      <c r="F14" s="54">
        <v>1460</v>
      </c>
      <c r="G14" s="27" t="s">
        <v>48</v>
      </c>
      <c r="H14" s="27">
        <v>3</v>
      </c>
      <c r="I14" s="57">
        <v>87</v>
      </c>
      <c r="J14" s="27">
        <f t="shared" si="0"/>
        <v>0.261</v>
      </c>
      <c r="K14" s="60">
        <f t="shared" si="2"/>
        <v>381.06</v>
      </c>
      <c r="L14" s="27">
        <f t="shared" si="3"/>
        <v>300</v>
      </c>
      <c r="M14" s="115"/>
      <c r="N14" s="38" t="s">
        <v>53</v>
      </c>
      <c r="O14" s="93"/>
      <c r="P14" s="30"/>
      <c r="Q14" s="27">
        <f t="shared" si="4"/>
        <v>0</v>
      </c>
      <c r="R14" s="27">
        <f t="shared" si="5"/>
        <v>0</v>
      </c>
      <c r="S14" s="27">
        <f t="shared" si="1"/>
        <v>381.06</v>
      </c>
      <c r="T14" s="34">
        <f t="shared" si="6"/>
        <v>1176.438</v>
      </c>
      <c r="U14" s="35">
        <f t="shared" si="7"/>
        <v>1</v>
      </c>
      <c r="V14" s="134"/>
      <c r="W14" s="120">
        <f t="shared" si="9"/>
        <v>0</v>
      </c>
      <c r="X14" s="28">
        <f t="shared" si="8"/>
        <v>0</v>
      </c>
      <c r="Y14" s="14" t="s">
        <v>23</v>
      </c>
      <c r="Z14" s="15" t="s">
        <v>23</v>
      </c>
      <c r="AA14" s="28" t="s">
        <v>104</v>
      </c>
      <c r="AB14" s="63">
        <v>300</v>
      </c>
      <c r="AC14" s="63">
        <v>0.6</v>
      </c>
      <c r="AD14" s="63">
        <v>25</v>
      </c>
      <c r="AE14" s="63">
        <v>60</v>
      </c>
    </row>
    <row r="15" spans="1:31" ht="14.1" customHeight="1">
      <c r="A15" s="63" t="s">
        <v>33</v>
      </c>
      <c r="B15" s="65" t="s">
        <v>76</v>
      </c>
      <c r="C15" s="55" t="s">
        <v>39</v>
      </c>
      <c r="D15" s="54">
        <v>110</v>
      </c>
      <c r="E15" s="151"/>
      <c r="F15" s="54">
        <v>1460</v>
      </c>
      <c r="G15" s="27" t="s">
        <v>48</v>
      </c>
      <c r="H15" s="27">
        <v>2</v>
      </c>
      <c r="I15" s="57">
        <v>87</v>
      </c>
      <c r="J15" s="27">
        <f t="shared" si="0"/>
        <v>0.174</v>
      </c>
      <c r="K15" s="60">
        <f t="shared" si="2"/>
        <v>254.04</v>
      </c>
      <c r="L15" s="27">
        <f t="shared" si="3"/>
        <v>200</v>
      </c>
      <c r="M15" s="115"/>
      <c r="N15" s="38" t="s">
        <v>53</v>
      </c>
      <c r="O15" s="93"/>
      <c r="P15" s="30"/>
      <c r="Q15" s="27">
        <f t="shared" si="4"/>
        <v>0</v>
      </c>
      <c r="R15" s="27">
        <f t="shared" si="5"/>
        <v>0</v>
      </c>
      <c r="S15" s="27">
        <f t="shared" si="1"/>
        <v>254.04</v>
      </c>
      <c r="T15" s="34">
        <f t="shared" si="6"/>
        <v>784.2919999999999</v>
      </c>
      <c r="U15" s="35">
        <f t="shared" si="7"/>
        <v>1</v>
      </c>
      <c r="V15" s="134"/>
      <c r="W15" s="120">
        <f t="shared" si="9"/>
        <v>0</v>
      </c>
      <c r="X15" s="28">
        <f t="shared" si="8"/>
        <v>0</v>
      </c>
      <c r="Y15" s="14" t="s">
        <v>23</v>
      </c>
      <c r="Z15" s="15" t="s">
        <v>23</v>
      </c>
      <c r="AA15" s="28" t="s">
        <v>103</v>
      </c>
      <c r="AB15" s="63">
        <v>200</v>
      </c>
      <c r="AC15" s="63">
        <v>0.6</v>
      </c>
      <c r="AD15" s="63">
        <v>22</v>
      </c>
      <c r="AE15" s="63">
        <v>80</v>
      </c>
    </row>
    <row r="16" spans="1:31" ht="14.1" customHeight="1">
      <c r="A16" s="63" t="s">
        <v>33</v>
      </c>
      <c r="B16" s="65" t="s">
        <v>76</v>
      </c>
      <c r="C16" s="55" t="s">
        <v>57</v>
      </c>
      <c r="D16" s="54">
        <v>111</v>
      </c>
      <c r="E16" s="151"/>
      <c r="F16" s="54">
        <v>1460</v>
      </c>
      <c r="G16" s="27" t="s">
        <v>48</v>
      </c>
      <c r="H16" s="27">
        <v>2</v>
      </c>
      <c r="I16" s="57">
        <v>87</v>
      </c>
      <c r="J16" s="27">
        <f t="shared" si="0"/>
        <v>0.174</v>
      </c>
      <c r="K16" s="60">
        <f t="shared" si="2"/>
        <v>254.04</v>
      </c>
      <c r="L16" s="27">
        <f t="shared" si="3"/>
        <v>200</v>
      </c>
      <c r="M16" s="115"/>
      <c r="N16" s="38" t="s">
        <v>53</v>
      </c>
      <c r="O16" s="93"/>
      <c r="P16" s="30"/>
      <c r="Q16" s="27">
        <f t="shared" si="4"/>
        <v>0</v>
      </c>
      <c r="R16" s="27">
        <f t="shared" si="5"/>
        <v>0</v>
      </c>
      <c r="S16" s="27">
        <f t="shared" si="1"/>
        <v>254.04</v>
      </c>
      <c r="T16" s="34">
        <f t="shared" si="6"/>
        <v>784.2919999999999</v>
      </c>
      <c r="U16" s="35">
        <f t="shared" si="7"/>
        <v>1</v>
      </c>
      <c r="V16" s="134"/>
      <c r="W16" s="120">
        <f t="shared" si="9"/>
        <v>0</v>
      </c>
      <c r="X16" s="28">
        <f t="shared" si="8"/>
        <v>0</v>
      </c>
      <c r="Y16" s="14"/>
      <c r="Z16" s="15"/>
      <c r="AA16" s="28" t="s">
        <v>102</v>
      </c>
      <c r="AB16" s="63">
        <v>200</v>
      </c>
      <c r="AC16" s="63">
        <v>0.4</v>
      </c>
      <c r="AD16" s="63">
        <v>25</v>
      </c>
      <c r="AE16" s="63">
        <v>80</v>
      </c>
    </row>
    <row r="17" spans="1:31" ht="13.5" customHeight="1">
      <c r="A17" s="63" t="s">
        <v>33</v>
      </c>
      <c r="B17" s="65" t="s">
        <v>76</v>
      </c>
      <c r="C17" s="55" t="s">
        <v>60</v>
      </c>
      <c r="D17" s="54">
        <v>118</v>
      </c>
      <c r="E17" s="151"/>
      <c r="F17" s="54">
        <v>2190</v>
      </c>
      <c r="G17" s="27" t="s">
        <v>48</v>
      </c>
      <c r="H17" s="27">
        <v>1</v>
      </c>
      <c r="I17" s="57">
        <v>87</v>
      </c>
      <c r="J17" s="27">
        <f t="shared" si="0"/>
        <v>0.087</v>
      </c>
      <c r="K17" s="60">
        <f t="shared" si="2"/>
        <v>190.52999999999997</v>
      </c>
      <c r="L17" s="27">
        <f t="shared" si="3"/>
        <v>100</v>
      </c>
      <c r="M17" s="115"/>
      <c r="N17" s="38" t="s">
        <v>53</v>
      </c>
      <c r="O17" s="93"/>
      <c r="P17" s="30"/>
      <c r="Q17" s="27">
        <f t="shared" si="4"/>
        <v>0</v>
      </c>
      <c r="R17" s="27">
        <f t="shared" si="5"/>
        <v>0</v>
      </c>
      <c r="S17" s="27">
        <f t="shared" si="1"/>
        <v>190.52999999999997</v>
      </c>
      <c r="T17" s="34">
        <f t="shared" si="6"/>
        <v>538.2189999999998</v>
      </c>
      <c r="U17" s="35">
        <f t="shared" si="7"/>
        <v>1</v>
      </c>
      <c r="V17" s="134"/>
      <c r="W17" s="120">
        <f t="shared" si="9"/>
        <v>0</v>
      </c>
      <c r="X17" s="28">
        <f t="shared" si="8"/>
        <v>0</v>
      </c>
      <c r="Y17" s="14" t="s">
        <v>23</v>
      </c>
      <c r="Z17" s="15" t="s">
        <v>23</v>
      </c>
      <c r="AA17" s="28" t="s">
        <v>101</v>
      </c>
      <c r="AB17" s="63">
        <v>200</v>
      </c>
      <c r="AC17" s="63">
        <v>0.4</v>
      </c>
      <c r="AD17" s="63">
        <v>25</v>
      </c>
      <c r="AE17" s="63">
        <v>80</v>
      </c>
    </row>
    <row r="18" spans="1:31" ht="14.1" customHeight="1">
      <c r="A18" s="63" t="s">
        <v>33</v>
      </c>
      <c r="B18" s="65" t="s">
        <v>76</v>
      </c>
      <c r="C18" s="55" t="s">
        <v>61</v>
      </c>
      <c r="D18" s="54">
        <v>128</v>
      </c>
      <c r="E18" s="151"/>
      <c r="F18" s="54">
        <v>2190</v>
      </c>
      <c r="G18" s="27" t="s">
        <v>48</v>
      </c>
      <c r="H18" s="27">
        <v>1</v>
      </c>
      <c r="I18" s="57">
        <v>87</v>
      </c>
      <c r="J18" s="27">
        <f t="shared" si="0"/>
        <v>0.087</v>
      </c>
      <c r="K18" s="60">
        <f t="shared" si="2"/>
        <v>190.52999999999997</v>
      </c>
      <c r="L18" s="27">
        <f t="shared" si="3"/>
        <v>100</v>
      </c>
      <c r="M18" s="115"/>
      <c r="N18" s="38" t="s">
        <v>53</v>
      </c>
      <c r="O18" s="93"/>
      <c r="P18" s="30"/>
      <c r="Q18" s="27">
        <f t="shared" si="4"/>
        <v>0</v>
      </c>
      <c r="R18" s="27">
        <f t="shared" si="5"/>
        <v>0</v>
      </c>
      <c r="S18" s="27">
        <f t="shared" si="1"/>
        <v>190.52999999999997</v>
      </c>
      <c r="T18" s="34">
        <f t="shared" si="6"/>
        <v>538.2189999999998</v>
      </c>
      <c r="U18" s="35">
        <f t="shared" si="7"/>
        <v>1</v>
      </c>
      <c r="V18" s="134"/>
      <c r="W18" s="120">
        <f t="shared" si="9"/>
        <v>0</v>
      </c>
      <c r="X18" s="28">
        <f t="shared" si="8"/>
        <v>0</v>
      </c>
      <c r="Y18" s="14" t="s">
        <v>23</v>
      </c>
      <c r="Z18" s="15" t="s">
        <v>23</v>
      </c>
      <c r="AA18" s="28" t="s">
        <v>103</v>
      </c>
      <c r="AB18" s="63">
        <v>200</v>
      </c>
      <c r="AC18" s="63">
        <v>0.6</v>
      </c>
      <c r="AD18" s="63">
        <v>22</v>
      </c>
      <c r="AE18" s="63">
        <v>80</v>
      </c>
    </row>
    <row r="19" spans="1:31" ht="14.1" customHeight="1">
      <c r="A19" s="63" t="s">
        <v>33</v>
      </c>
      <c r="B19" s="65" t="s">
        <v>43</v>
      </c>
      <c r="C19" s="55" t="s">
        <v>39</v>
      </c>
      <c r="D19" s="54">
        <v>201</v>
      </c>
      <c r="E19" s="151"/>
      <c r="F19" s="54">
        <v>8760</v>
      </c>
      <c r="G19" s="27" t="s">
        <v>48</v>
      </c>
      <c r="H19" s="27">
        <v>10</v>
      </c>
      <c r="I19" s="57">
        <v>87</v>
      </c>
      <c r="J19" s="27">
        <f t="shared" si="0"/>
        <v>0.87</v>
      </c>
      <c r="K19" s="60">
        <f t="shared" si="2"/>
        <v>7621.2</v>
      </c>
      <c r="L19" s="27">
        <f t="shared" si="3"/>
        <v>1000</v>
      </c>
      <c r="M19" s="115"/>
      <c r="N19" s="38" t="s">
        <v>53</v>
      </c>
      <c r="O19" s="93"/>
      <c r="P19" s="30"/>
      <c r="Q19" s="27">
        <f t="shared" si="4"/>
        <v>0</v>
      </c>
      <c r="R19" s="27">
        <f t="shared" si="5"/>
        <v>0</v>
      </c>
      <c r="S19" s="27">
        <f t="shared" si="1"/>
        <v>7621.2</v>
      </c>
      <c r="T19" s="34">
        <f t="shared" si="6"/>
        <v>18528.76</v>
      </c>
      <c r="U19" s="35">
        <f t="shared" si="7"/>
        <v>1</v>
      </c>
      <c r="V19" s="134"/>
      <c r="W19" s="120">
        <f t="shared" si="9"/>
        <v>0</v>
      </c>
      <c r="X19" s="28">
        <f t="shared" si="8"/>
        <v>0</v>
      </c>
      <c r="Y19" s="14"/>
      <c r="Z19" s="15"/>
      <c r="AA19" s="28" t="s">
        <v>103</v>
      </c>
      <c r="AB19" s="63">
        <v>200</v>
      </c>
      <c r="AC19" s="63">
        <v>0.6</v>
      </c>
      <c r="AD19" s="63">
        <v>22</v>
      </c>
      <c r="AE19" s="63">
        <v>80</v>
      </c>
    </row>
    <row r="20" spans="1:31" ht="14.1" customHeight="1">
      <c r="A20" s="63" t="s">
        <v>33</v>
      </c>
      <c r="B20" s="65" t="s">
        <v>43</v>
      </c>
      <c r="C20" s="55" t="s">
        <v>41</v>
      </c>
      <c r="D20" s="54">
        <v>202</v>
      </c>
      <c r="E20" s="151"/>
      <c r="F20" s="54">
        <v>8760</v>
      </c>
      <c r="G20" s="27" t="s">
        <v>48</v>
      </c>
      <c r="H20" s="27">
        <v>3</v>
      </c>
      <c r="I20" s="57">
        <v>87</v>
      </c>
      <c r="J20" s="27">
        <f t="shared" si="0"/>
        <v>0.261</v>
      </c>
      <c r="K20" s="60">
        <f t="shared" si="2"/>
        <v>2286.36</v>
      </c>
      <c r="L20" s="27">
        <f t="shared" si="3"/>
        <v>300</v>
      </c>
      <c r="M20" s="115"/>
      <c r="N20" s="38" t="s">
        <v>53</v>
      </c>
      <c r="O20" s="93"/>
      <c r="P20" s="30"/>
      <c r="Q20" s="27">
        <f t="shared" si="4"/>
        <v>0</v>
      </c>
      <c r="R20" s="27">
        <f t="shared" si="5"/>
        <v>0</v>
      </c>
      <c r="S20" s="27">
        <f t="shared" si="1"/>
        <v>2286.36</v>
      </c>
      <c r="T20" s="34">
        <f t="shared" si="6"/>
        <v>5558.628</v>
      </c>
      <c r="U20" s="35">
        <f t="shared" si="7"/>
        <v>1</v>
      </c>
      <c r="V20" s="134"/>
      <c r="W20" s="120">
        <f t="shared" si="9"/>
        <v>0</v>
      </c>
      <c r="X20" s="28">
        <f t="shared" si="8"/>
        <v>0</v>
      </c>
      <c r="Y20" s="14" t="s">
        <v>23</v>
      </c>
      <c r="Z20" s="15" t="s">
        <v>23</v>
      </c>
      <c r="AA20" s="28" t="s">
        <v>108</v>
      </c>
      <c r="AB20" s="63">
        <v>200</v>
      </c>
      <c r="AC20" s="63">
        <v>0.4</v>
      </c>
      <c r="AD20" s="63">
        <v>22</v>
      </c>
      <c r="AE20" s="63">
        <v>80</v>
      </c>
    </row>
    <row r="21" spans="1:31" ht="14.1" customHeight="1">
      <c r="A21" s="63" t="s">
        <v>33</v>
      </c>
      <c r="B21" s="65" t="s">
        <v>43</v>
      </c>
      <c r="C21" s="55" t="s">
        <v>39</v>
      </c>
      <c r="D21" s="54">
        <v>204</v>
      </c>
      <c r="E21" s="151"/>
      <c r="F21" s="54">
        <v>8760</v>
      </c>
      <c r="G21" s="27" t="s">
        <v>48</v>
      </c>
      <c r="H21" s="27">
        <v>7</v>
      </c>
      <c r="I21" s="57">
        <v>87</v>
      </c>
      <c r="J21" s="27">
        <f t="shared" si="0"/>
        <v>0.609</v>
      </c>
      <c r="K21" s="60">
        <f t="shared" si="2"/>
        <v>5334.84</v>
      </c>
      <c r="L21" s="27">
        <f t="shared" si="3"/>
        <v>700</v>
      </c>
      <c r="M21" s="115"/>
      <c r="N21" s="38" t="s">
        <v>53</v>
      </c>
      <c r="O21" s="93"/>
      <c r="P21" s="30"/>
      <c r="Q21" s="27">
        <f t="shared" si="4"/>
        <v>0</v>
      </c>
      <c r="R21" s="27">
        <f t="shared" si="5"/>
        <v>0</v>
      </c>
      <c r="S21" s="27">
        <f t="shared" si="1"/>
        <v>5334.84</v>
      </c>
      <c r="T21" s="34">
        <f t="shared" si="6"/>
        <v>12970.132</v>
      </c>
      <c r="U21" s="35">
        <f t="shared" si="7"/>
        <v>1</v>
      </c>
      <c r="V21" s="134"/>
      <c r="W21" s="120">
        <f t="shared" si="9"/>
        <v>0</v>
      </c>
      <c r="X21" s="28">
        <f t="shared" si="8"/>
        <v>0</v>
      </c>
      <c r="Y21" s="14"/>
      <c r="Z21" s="15"/>
      <c r="AA21" s="28" t="s">
        <v>103</v>
      </c>
      <c r="AB21" s="63">
        <v>200</v>
      </c>
      <c r="AC21" s="63">
        <v>0.6</v>
      </c>
      <c r="AD21" s="63">
        <v>22</v>
      </c>
      <c r="AE21" s="63">
        <v>80</v>
      </c>
    </row>
    <row r="22" spans="1:31" ht="14.1" customHeight="1">
      <c r="A22" s="63" t="s">
        <v>33</v>
      </c>
      <c r="B22" s="65" t="s">
        <v>43</v>
      </c>
      <c r="C22" s="55" t="s">
        <v>40</v>
      </c>
      <c r="D22" s="54">
        <v>208</v>
      </c>
      <c r="E22" s="151"/>
      <c r="F22" s="54">
        <v>1460</v>
      </c>
      <c r="G22" s="27" t="s">
        <v>48</v>
      </c>
      <c r="H22" s="27">
        <v>2</v>
      </c>
      <c r="I22" s="57">
        <v>87</v>
      </c>
      <c r="J22" s="27">
        <f t="shared" si="0"/>
        <v>0.174</v>
      </c>
      <c r="K22" s="60">
        <f t="shared" si="2"/>
        <v>254.04</v>
      </c>
      <c r="L22" s="27">
        <f t="shared" si="3"/>
        <v>200</v>
      </c>
      <c r="M22" s="115"/>
      <c r="N22" s="38" t="s">
        <v>53</v>
      </c>
      <c r="O22" s="93"/>
      <c r="P22" s="30"/>
      <c r="Q22" s="27">
        <f t="shared" si="4"/>
        <v>0</v>
      </c>
      <c r="R22" s="27">
        <f t="shared" si="5"/>
        <v>0</v>
      </c>
      <c r="S22" s="27">
        <f t="shared" si="1"/>
        <v>254.04</v>
      </c>
      <c r="T22" s="34">
        <f t="shared" si="6"/>
        <v>784.2919999999999</v>
      </c>
      <c r="U22" s="35">
        <f t="shared" si="7"/>
        <v>1</v>
      </c>
      <c r="V22" s="134"/>
      <c r="W22" s="120">
        <f t="shared" si="9"/>
        <v>0</v>
      </c>
      <c r="X22" s="28">
        <f t="shared" si="8"/>
        <v>0</v>
      </c>
      <c r="Y22" s="14"/>
      <c r="Z22" s="15"/>
      <c r="AA22" s="28" t="s">
        <v>104</v>
      </c>
      <c r="AB22" s="63">
        <v>300</v>
      </c>
      <c r="AC22" s="63">
        <v>0.6</v>
      </c>
      <c r="AD22" s="63">
        <v>25</v>
      </c>
      <c r="AE22" s="63">
        <v>60</v>
      </c>
    </row>
    <row r="23" spans="1:31" ht="14.1" customHeight="1">
      <c r="A23" s="63" t="s">
        <v>33</v>
      </c>
      <c r="B23" s="65" t="s">
        <v>43</v>
      </c>
      <c r="C23" s="55" t="s">
        <v>62</v>
      </c>
      <c r="D23" s="54">
        <v>209</v>
      </c>
      <c r="E23" s="151"/>
      <c r="F23" s="54">
        <f>12*260</f>
        <v>3120</v>
      </c>
      <c r="G23" s="27" t="s">
        <v>48</v>
      </c>
      <c r="H23" s="27">
        <v>12</v>
      </c>
      <c r="I23" s="57">
        <v>87</v>
      </c>
      <c r="J23" s="27">
        <f t="shared" si="0"/>
        <v>1.044</v>
      </c>
      <c r="K23" s="60">
        <f t="shared" si="2"/>
        <v>3257.28</v>
      </c>
      <c r="L23" s="27">
        <f t="shared" si="3"/>
        <v>1200</v>
      </c>
      <c r="M23" s="115"/>
      <c r="N23" s="38" t="s">
        <v>53</v>
      </c>
      <c r="O23" s="93"/>
      <c r="P23" s="30"/>
      <c r="Q23" s="27">
        <f t="shared" si="4"/>
        <v>0</v>
      </c>
      <c r="R23" s="27">
        <f t="shared" si="5"/>
        <v>0</v>
      </c>
      <c r="S23" s="27">
        <f t="shared" si="1"/>
        <v>3257.28</v>
      </c>
      <c r="T23" s="34">
        <f t="shared" si="6"/>
        <v>8691.743999999999</v>
      </c>
      <c r="U23" s="35">
        <f t="shared" si="7"/>
        <v>1</v>
      </c>
      <c r="V23" s="134"/>
      <c r="W23" s="120">
        <f t="shared" si="9"/>
        <v>0</v>
      </c>
      <c r="X23" s="28">
        <f t="shared" si="8"/>
        <v>0</v>
      </c>
      <c r="Y23" s="14"/>
      <c r="Z23" s="15"/>
      <c r="AA23" s="28" t="s">
        <v>109</v>
      </c>
      <c r="AB23" s="63">
        <v>500</v>
      </c>
      <c r="AC23" s="63">
        <v>0.6</v>
      </c>
      <c r="AD23" s="63">
        <v>19</v>
      </c>
      <c r="AE23" s="63">
        <v>90</v>
      </c>
    </row>
    <row r="24" spans="1:31" ht="14.1" customHeight="1">
      <c r="A24" s="63" t="s">
        <v>33</v>
      </c>
      <c r="B24" s="65" t="s">
        <v>43</v>
      </c>
      <c r="C24" s="55" t="s">
        <v>63</v>
      </c>
      <c r="D24" s="54">
        <v>210</v>
      </c>
      <c r="E24" s="151"/>
      <c r="F24" s="54">
        <f>12*260</f>
        <v>3120</v>
      </c>
      <c r="G24" s="27" t="s">
        <v>48</v>
      </c>
      <c r="H24" s="27">
        <v>2</v>
      </c>
      <c r="I24" s="57">
        <v>87</v>
      </c>
      <c r="J24" s="27">
        <f t="shared" si="0"/>
        <v>0.174</v>
      </c>
      <c r="K24" s="60">
        <f t="shared" si="2"/>
        <v>542.88</v>
      </c>
      <c r="L24" s="27">
        <f t="shared" si="3"/>
        <v>200</v>
      </c>
      <c r="M24" s="115"/>
      <c r="N24" s="38" t="s">
        <v>53</v>
      </c>
      <c r="O24" s="93"/>
      <c r="P24" s="30"/>
      <c r="Q24" s="27">
        <f t="shared" si="4"/>
        <v>0</v>
      </c>
      <c r="R24" s="27">
        <f t="shared" si="5"/>
        <v>0</v>
      </c>
      <c r="S24" s="27">
        <f t="shared" si="1"/>
        <v>542.88</v>
      </c>
      <c r="T24" s="34">
        <f t="shared" si="6"/>
        <v>1448.6239999999998</v>
      </c>
      <c r="U24" s="35">
        <f t="shared" si="7"/>
        <v>1</v>
      </c>
      <c r="V24" s="134"/>
      <c r="W24" s="120">
        <f t="shared" si="9"/>
        <v>0</v>
      </c>
      <c r="X24" s="28">
        <f t="shared" si="8"/>
        <v>0</v>
      </c>
      <c r="Y24" s="14" t="s">
        <v>23</v>
      </c>
      <c r="Z24" s="15" t="s">
        <v>23</v>
      </c>
      <c r="AA24" s="28" t="s">
        <v>110</v>
      </c>
      <c r="AB24" s="63">
        <v>300</v>
      </c>
      <c r="AC24" s="63">
        <v>0.6</v>
      </c>
      <c r="AD24" s="63">
        <v>22</v>
      </c>
      <c r="AE24" s="63">
        <v>80</v>
      </c>
    </row>
    <row r="25" spans="1:31" ht="15.75" customHeight="1">
      <c r="A25" s="63" t="s">
        <v>33</v>
      </c>
      <c r="B25" s="65" t="s">
        <v>43</v>
      </c>
      <c r="C25" s="55" t="s">
        <v>64</v>
      </c>
      <c r="D25" s="54">
        <v>212</v>
      </c>
      <c r="E25" s="151"/>
      <c r="F25" s="54">
        <f>12*260</f>
        <v>3120</v>
      </c>
      <c r="G25" s="27" t="s">
        <v>48</v>
      </c>
      <c r="H25" s="27">
        <v>4</v>
      </c>
      <c r="I25" s="57">
        <v>87</v>
      </c>
      <c r="J25" s="27">
        <f t="shared" si="0"/>
        <v>0.348</v>
      </c>
      <c r="K25" s="60">
        <f t="shared" si="2"/>
        <v>1085.76</v>
      </c>
      <c r="L25" s="27">
        <f t="shared" si="3"/>
        <v>400</v>
      </c>
      <c r="M25" s="115"/>
      <c r="N25" s="38" t="s">
        <v>53</v>
      </c>
      <c r="O25" s="93"/>
      <c r="P25" s="30"/>
      <c r="Q25" s="27">
        <f t="shared" si="4"/>
        <v>0</v>
      </c>
      <c r="R25" s="27">
        <f t="shared" si="5"/>
        <v>0</v>
      </c>
      <c r="S25" s="27">
        <f t="shared" si="1"/>
        <v>1085.76</v>
      </c>
      <c r="T25" s="34">
        <f t="shared" si="6"/>
        <v>2897.2479999999996</v>
      </c>
      <c r="U25" s="35">
        <f t="shared" si="7"/>
        <v>1</v>
      </c>
      <c r="V25" s="134"/>
      <c r="W25" s="120">
        <f t="shared" si="9"/>
        <v>0</v>
      </c>
      <c r="X25" s="28">
        <f t="shared" si="8"/>
        <v>0</v>
      </c>
      <c r="Y25" s="14" t="s">
        <v>23</v>
      </c>
      <c r="Z25" s="15" t="s">
        <v>23</v>
      </c>
      <c r="AA25" s="28" t="s">
        <v>111</v>
      </c>
      <c r="AB25" s="63">
        <v>300</v>
      </c>
      <c r="AC25" s="63">
        <v>0.6</v>
      </c>
      <c r="AD25" s="63">
        <v>19</v>
      </c>
      <c r="AE25" s="63">
        <v>80</v>
      </c>
    </row>
    <row r="26" spans="1:31" ht="15.75" customHeight="1">
      <c r="A26" s="63" t="s">
        <v>33</v>
      </c>
      <c r="B26" s="65" t="s">
        <v>42</v>
      </c>
      <c r="C26" s="55" t="s">
        <v>39</v>
      </c>
      <c r="D26" s="54">
        <v>301</v>
      </c>
      <c r="E26" s="151"/>
      <c r="F26" s="54">
        <v>8760</v>
      </c>
      <c r="G26" s="27" t="s">
        <v>48</v>
      </c>
      <c r="H26" s="23">
        <v>10</v>
      </c>
      <c r="I26" s="57">
        <v>87</v>
      </c>
      <c r="J26" s="27">
        <f t="shared" si="0"/>
        <v>0.87</v>
      </c>
      <c r="K26" s="60">
        <f t="shared" si="2"/>
        <v>7621.2</v>
      </c>
      <c r="L26" s="27">
        <f t="shared" si="3"/>
        <v>1000</v>
      </c>
      <c r="M26" s="115"/>
      <c r="N26" s="38" t="s">
        <v>53</v>
      </c>
      <c r="O26" s="93"/>
      <c r="P26" s="30"/>
      <c r="Q26" s="27">
        <f t="shared" si="4"/>
        <v>0</v>
      </c>
      <c r="R26" s="27">
        <f t="shared" si="5"/>
        <v>0</v>
      </c>
      <c r="S26" s="27">
        <f t="shared" si="1"/>
        <v>7621.2</v>
      </c>
      <c r="T26" s="34">
        <f t="shared" si="6"/>
        <v>18528.76</v>
      </c>
      <c r="U26" s="35">
        <f t="shared" si="7"/>
        <v>1</v>
      </c>
      <c r="V26" s="134"/>
      <c r="W26" s="120">
        <f t="shared" si="9"/>
        <v>0</v>
      </c>
      <c r="X26" s="28">
        <f t="shared" si="8"/>
        <v>0</v>
      </c>
      <c r="Y26" s="14" t="s">
        <v>23</v>
      </c>
      <c r="Z26" s="15" t="s">
        <v>23</v>
      </c>
      <c r="AA26" s="28" t="s">
        <v>103</v>
      </c>
      <c r="AB26" s="63">
        <v>200</v>
      </c>
      <c r="AC26" s="63">
        <v>0.6</v>
      </c>
      <c r="AD26" s="63">
        <v>22</v>
      </c>
      <c r="AE26" s="63">
        <v>80</v>
      </c>
    </row>
    <row r="27" spans="1:31" ht="15.75" customHeight="1">
      <c r="A27" s="63" t="s">
        <v>33</v>
      </c>
      <c r="B27" s="65" t="s">
        <v>42</v>
      </c>
      <c r="C27" s="55" t="s">
        <v>65</v>
      </c>
      <c r="D27" s="54">
        <v>302</v>
      </c>
      <c r="E27" s="151"/>
      <c r="F27" s="54">
        <f>8*365</f>
        <v>2920</v>
      </c>
      <c r="G27" s="27" t="s">
        <v>48</v>
      </c>
      <c r="H27" s="18">
        <v>4</v>
      </c>
      <c r="I27" s="57">
        <v>87</v>
      </c>
      <c r="J27" s="27">
        <f t="shared" si="0"/>
        <v>0.348</v>
      </c>
      <c r="K27" s="60">
        <f t="shared" si="2"/>
        <v>1016.16</v>
      </c>
      <c r="L27" s="27">
        <f t="shared" si="3"/>
        <v>400</v>
      </c>
      <c r="M27" s="115"/>
      <c r="N27" s="38" t="s">
        <v>53</v>
      </c>
      <c r="O27" s="93"/>
      <c r="P27" s="30"/>
      <c r="Q27" s="27">
        <f t="shared" si="4"/>
        <v>0</v>
      </c>
      <c r="R27" s="27">
        <f t="shared" si="5"/>
        <v>0</v>
      </c>
      <c r="S27" s="27">
        <f t="shared" si="1"/>
        <v>1016.16</v>
      </c>
      <c r="T27" s="34">
        <f t="shared" si="6"/>
        <v>2737.1679999999997</v>
      </c>
      <c r="U27" s="35">
        <f t="shared" si="7"/>
        <v>1</v>
      </c>
      <c r="V27" s="134"/>
      <c r="W27" s="120">
        <f t="shared" si="9"/>
        <v>0</v>
      </c>
      <c r="X27" s="28">
        <f aca="true" t="shared" si="10" ref="X27:X58">W27/T27</f>
        <v>0</v>
      </c>
      <c r="Y27" s="14"/>
      <c r="Z27" s="15"/>
      <c r="AA27" s="28" t="s">
        <v>109</v>
      </c>
      <c r="AB27" s="63">
        <v>500</v>
      </c>
      <c r="AC27" s="63">
        <v>0.6</v>
      </c>
      <c r="AD27" s="63">
        <v>19</v>
      </c>
      <c r="AE27" s="63">
        <v>90</v>
      </c>
    </row>
    <row r="28" spans="1:31" ht="15.75" customHeight="1">
      <c r="A28" s="63" t="s">
        <v>33</v>
      </c>
      <c r="B28" s="65" t="s">
        <v>42</v>
      </c>
      <c r="C28" s="55" t="s">
        <v>37</v>
      </c>
      <c r="D28" s="54">
        <v>303</v>
      </c>
      <c r="E28" s="151"/>
      <c r="F28" s="54">
        <v>8760</v>
      </c>
      <c r="G28" s="27" t="s">
        <v>48</v>
      </c>
      <c r="H28" s="18">
        <v>4</v>
      </c>
      <c r="I28" s="57">
        <v>87</v>
      </c>
      <c r="J28" s="27">
        <f t="shared" si="0"/>
        <v>0.348</v>
      </c>
      <c r="K28" s="60">
        <f t="shared" si="2"/>
        <v>3048.4799999999996</v>
      </c>
      <c r="L28" s="27">
        <f t="shared" si="3"/>
        <v>400</v>
      </c>
      <c r="M28" s="115"/>
      <c r="N28" s="38" t="s">
        <v>53</v>
      </c>
      <c r="O28" s="93"/>
      <c r="P28" s="30"/>
      <c r="Q28" s="27">
        <f t="shared" si="4"/>
        <v>0</v>
      </c>
      <c r="R28" s="27">
        <f t="shared" si="5"/>
        <v>0</v>
      </c>
      <c r="S28" s="27">
        <f t="shared" si="1"/>
        <v>3048.4799999999996</v>
      </c>
      <c r="T28" s="34">
        <f t="shared" si="6"/>
        <v>7411.503999999998</v>
      </c>
      <c r="U28" s="35">
        <f t="shared" si="7"/>
        <v>1</v>
      </c>
      <c r="V28" s="134"/>
      <c r="W28" s="120">
        <f t="shared" si="9"/>
        <v>0</v>
      </c>
      <c r="X28" s="28">
        <f t="shared" si="10"/>
        <v>0</v>
      </c>
      <c r="Y28" s="14"/>
      <c r="Z28" s="15"/>
      <c r="AA28" s="28" t="s">
        <v>109</v>
      </c>
      <c r="AB28" s="63">
        <v>500</v>
      </c>
      <c r="AC28" s="63">
        <v>0.6</v>
      </c>
      <c r="AD28" s="63">
        <v>19</v>
      </c>
      <c r="AE28" s="63">
        <v>90</v>
      </c>
    </row>
    <row r="29" spans="1:31" ht="15.75" customHeight="1">
      <c r="A29" s="63" t="s">
        <v>33</v>
      </c>
      <c r="B29" s="65" t="s">
        <v>42</v>
      </c>
      <c r="C29" s="55" t="s">
        <v>41</v>
      </c>
      <c r="D29" s="54">
        <v>306</v>
      </c>
      <c r="E29" s="151"/>
      <c r="F29" s="54">
        <v>8760</v>
      </c>
      <c r="G29" s="27" t="s">
        <v>48</v>
      </c>
      <c r="H29" s="18">
        <v>2</v>
      </c>
      <c r="I29" s="57">
        <v>87</v>
      </c>
      <c r="J29" s="27">
        <f t="shared" si="0"/>
        <v>0.174</v>
      </c>
      <c r="K29" s="60">
        <f t="shared" si="2"/>
        <v>1524.2399999999998</v>
      </c>
      <c r="L29" s="27">
        <f t="shared" si="3"/>
        <v>200</v>
      </c>
      <c r="M29" s="115"/>
      <c r="N29" s="38" t="s">
        <v>53</v>
      </c>
      <c r="O29" s="93"/>
      <c r="P29" s="30"/>
      <c r="Q29" s="27">
        <f t="shared" si="4"/>
        <v>0</v>
      </c>
      <c r="R29" s="27">
        <f t="shared" si="5"/>
        <v>0</v>
      </c>
      <c r="S29" s="27">
        <f t="shared" si="1"/>
        <v>1524.2399999999998</v>
      </c>
      <c r="T29" s="34">
        <f t="shared" si="6"/>
        <v>3705.751999999999</v>
      </c>
      <c r="U29" s="35">
        <f t="shared" si="7"/>
        <v>1</v>
      </c>
      <c r="V29" s="134"/>
      <c r="W29" s="120">
        <f t="shared" si="9"/>
        <v>0</v>
      </c>
      <c r="X29" s="28">
        <f t="shared" si="10"/>
        <v>0</v>
      </c>
      <c r="Y29" s="14"/>
      <c r="Z29" s="15"/>
      <c r="AA29" s="28" t="s">
        <v>108</v>
      </c>
      <c r="AB29" s="63">
        <v>200</v>
      </c>
      <c r="AC29" s="63">
        <v>0.4</v>
      </c>
      <c r="AD29" s="63">
        <v>22</v>
      </c>
      <c r="AE29" s="63">
        <v>80</v>
      </c>
    </row>
    <row r="30" spans="1:31" ht="14.1" customHeight="1">
      <c r="A30" s="63" t="s">
        <v>33</v>
      </c>
      <c r="B30" s="65" t="s">
        <v>42</v>
      </c>
      <c r="C30" s="55" t="s">
        <v>66</v>
      </c>
      <c r="D30" s="54">
        <v>307</v>
      </c>
      <c r="E30" s="151"/>
      <c r="F30" s="54">
        <v>1460</v>
      </c>
      <c r="G30" s="27" t="s">
        <v>48</v>
      </c>
      <c r="H30" s="18">
        <v>1</v>
      </c>
      <c r="I30" s="57">
        <v>87</v>
      </c>
      <c r="J30" s="27">
        <f t="shared" si="0"/>
        <v>0.087</v>
      </c>
      <c r="K30" s="60">
        <f t="shared" si="2"/>
        <v>127.02</v>
      </c>
      <c r="L30" s="27">
        <f t="shared" si="3"/>
        <v>100</v>
      </c>
      <c r="M30" s="115"/>
      <c r="N30" s="38" t="s">
        <v>53</v>
      </c>
      <c r="O30" s="93"/>
      <c r="P30" s="30"/>
      <c r="Q30" s="27">
        <f t="shared" si="4"/>
        <v>0</v>
      </c>
      <c r="R30" s="27">
        <f t="shared" si="5"/>
        <v>0</v>
      </c>
      <c r="S30" s="27">
        <f t="shared" si="1"/>
        <v>127.02</v>
      </c>
      <c r="T30" s="34">
        <f t="shared" si="6"/>
        <v>392.14599999999996</v>
      </c>
      <c r="U30" s="35">
        <f t="shared" si="7"/>
        <v>1</v>
      </c>
      <c r="V30" s="134"/>
      <c r="W30" s="120">
        <f t="shared" si="9"/>
        <v>0</v>
      </c>
      <c r="X30" s="28">
        <f t="shared" si="10"/>
        <v>0</v>
      </c>
      <c r="Y30" s="28" t="s">
        <v>23</v>
      </c>
      <c r="Z30" s="28" t="s">
        <v>23</v>
      </c>
      <c r="AA30" s="28" t="s">
        <v>112</v>
      </c>
      <c r="AB30" s="63">
        <v>200</v>
      </c>
      <c r="AC30" s="63">
        <v>0.4</v>
      </c>
      <c r="AD30" s="63">
        <v>25</v>
      </c>
      <c r="AE30" s="63">
        <v>80</v>
      </c>
    </row>
    <row r="31" spans="1:31" ht="14.1" customHeight="1">
      <c r="A31" s="63" t="s">
        <v>33</v>
      </c>
      <c r="B31" s="12" t="s">
        <v>42</v>
      </c>
      <c r="C31" s="55" t="s">
        <v>67</v>
      </c>
      <c r="D31" s="54">
        <v>308</v>
      </c>
      <c r="E31" s="151"/>
      <c r="F31" s="54">
        <v>1460</v>
      </c>
      <c r="G31" s="27" t="s">
        <v>48</v>
      </c>
      <c r="H31" s="18">
        <v>2</v>
      </c>
      <c r="I31" s="57">
        <v>87</v>
      </c>
      <c r="J31" s="27">
        <f t="shared" si="0"/>
        <v>0.174</v>
      </c>
      <c r="K31" s="60">
        <f t="shared" si="2"/>
        <v>254.04</v>
      </c>
      <c r="L31" s="27">
        <f>H31*100</f>
        <v>200</v>
      </c>
      <c r="M31" s="115"/>
      <c r="N31" s="38" t="s">
        <v>53</v>
      </c>
      <c r="O31" s="93"/>
      <c r="P31" s="30"/>
      <c r="Q31" s="27">
        <f t="shared" si="4"/>
        <v>0</v>
      </c>
      <c r="R31" s="27">
        <f t="shared" si="5"/>
        <v>0</v>
      </c>
      <c r="S31" s="27">
        <f t="shared" si="1"/>
        <v>254.04</v>
      </c>
      <c r="T31" s="34">
        <f t="shared" si="6"/>
        <v>784.2919999999999</v>
      </c>
      <c r="U31" s="35">
        <f t="shared" si="7"/>
        <v>1</v>
      </c>
      <c r="V31" s="134"/>
      <c r="W31" s="120">
        <f t="shared" si="9"/>
        <v>0</v>
      </c>
      <c r="X31" s="28">
        <f t="shared" si="10"/>
        <v>0</v>
      </c>
      <c r="Y31" s="14" t="s">
        <v>23</v>
      </c>
      <c r="Z31" s="15" t="s">
        <v>23</v>
      </c>
      <c r="AA31" s="28" t="s">
        <v>113</v>
      </c>
      <c r="AB31" s="63">
        <v>200</v>
      </c>
      <c r="AC31" s="63">
        <v>0.4</v>
      </c>
      <c r="AD31" s="63">
        <v>25</v>
      </c>
      <c r="AE31" s="63">
        <v>80</v>
      </c>
    </row>
    <row r="32" spans="1:31" ht="14.1" customHeight="1">
      <c r="A32" s="63" t="s">
        <v>33</v>
      </c>
      <c r="B32" s="12" t="s">
        <v>42</v>
      </c>
      <c r="C32" s="55" t="s">
        <v>66</v>
      </c>
      <c r="D32" s="54">
        <v>310</v>
      </c>
      <c r="E32" s="151"/>
      <c r="F32" s="54">
        <v>1460</v>
      </c>
      <c r="G32" s="27" t="s">
        <v>48</v>
      </c>
      <c r="H32" s="18">
        <v>1</v>
      </c>
      <c r="I32" s="57">
        <v>87</v>
      </c>
      <c r="J32" s="27">
        <f t="shared" si="0"/>
        <v>0.087</v>
      </c>
      <c r="K32" s="60">
        <f t="shared" si="2"/>
        <v>127.02</v>
      </c>
      <c r="L32" s="27">
        <f t="shared" si="3"/>
        <v>100</v>
      </c>
      <c r="M32" s="115"/>
      <c r="N32" s="38" t="s">
        <v>53</v>
      </c>
      <c r="O32" s="93"/>
      <c r="P32" s="30"/>
      <c r="Q32" s="27">
        <f t="shared" si="4"/>
        <v>0</v>
      </c>
      <c r="R32" s="27">
        <f t="shared" si="5"/>
        <v>0</v>
      </c>
      <c r="S32" s="27">
        <f t="shared" si="1"/>
        <v>127.02</v>
      </c>
      <c r="T32" s="34">
        <f t="shared" si="6"/>
        <v>392.14599999999996</v>
      </c>
      <c r="U32" s="35">
        <f t="shared" si="7"/>
        <v>1</v>
      </c>
      <c r="V32" s="134"/>
      <c r="W32" s="120">
        <f t="shared" si="9"/>
        <v>0</v>
      </c>
      <c r="X32" s="28">
        <f t="shared" si="10"/>
        <v>0</v>
      </c>
      <c r="Y32" s="14" t="s">
        <v>23</v>
      </c>
      <c r="Z32" s="15" t="s">
        <v>23</v>
      </c>
      <c r="AA32" s="28" t="s">
        <v>112</v>
      </c>
      <c r="AB32" s="63">
        <v>200</v>
      </c>
      <c r="AC32" s="63">
        <v>0.4</v>
      </c>
      <c r="AD32" s="63">
        <v>25</v>
      </c>
      <c r="AE32" s="63">
        <v>80</v>
      </c>
    </row>
    <row r="33" spans="1:31" ht="14.1" customHeight="1">
      <c r="A33" s="63" t="s">
        <v>33</v>
      </c>
      <c r="B33" s="12" t="s">
        <v>42</v>
      </c>
      <c r="C33" s="55" t="s">
        <v>39</v>
      </c>
      <c r="D33" s="54">
        <v>313</v>
      </c>
      <c r="E33" s="151"/>
      <c r="F33" s="54">
        <v>8760</v>
      </c>
      <c r="G33" s="27" t="s">
        <v>48</v>
      </c>
      <c r="H33" s="18">
        <v>10</v>
      </c>
      <c r="I33" s="57">
        <v>87</v>
      </c>
      <c r="J33" s="27">
        <f t="shared" si="0"/>
        <v>0.87</v>
      </c>
      <c r="K33" s="60">
        <f t="shared" si="2"/>
        <v>7621.2</v>
      </c>
      <c r="L33" s="27">
        <f t="shared" si="3"/>
        <v>1000</v>
      </c>
      <c r="M33" s="115"/>
      <c r="N33" s="38" t="s">
        <v>53</v>
      </c>
      <c r="O33" s="93"/>
      <c r="P33" s="30"/>
      <c r="Q33" s="27">
        <f t="shared" si="4"/>
        <v>0</v>
      </c>
      <c r="R33" s="27">
        <f t="shared" si="5"/>
        <v>0</v>
      </c>
      <c r="S33" s="27">
        <f t="shared" si="1"/>
        <v>7621.2</v>
      </c>
      <c r="T33" s="34">
        <f t="shared" si="6"/>
        <v>18528.76</v>
      </c>
      <c r="U33" s="35">
        <f t="shared" si="7"/>
        <v>1</v>
      </c>
      <c r="V33" s="134"/>
      <c r="W33" s="120">
        <f t="shared" si="9"/>
        <v>0</v>
      </c>
      <c r="X33" s="28">
        <f t="shared" si="10"/>
        <v>0</v>
      </c>
      <c r="Y33" s="14" t="s">
        <v>23</v>
      </c>
      <c r="Z33" s="15" t="s">
        <v>23</v>
      </c>
      <c r="AA33" s="28" t="s">
        <v>103</v>
      </c>
      <c r="AB33" s="63">
        <v>200</v>
      </c>
      <c r="AC33" s="63">
        <v>0.6</v>
      </c>
      <c r="AD33" s="63">
        <v>22</v>
      </c>
      <c r="AE33" s="63">
        <v>80</v>
      </c>
    </row>
    <row r="34" spans="1:31" ht="14.1" customHeight="1">
      <c r="A34" s="63" t="s">
        <v>33</v>
      </c>
      <c r="B34" s="12" t="s">
        <v>42</v>
      </c>
      <c r="C34" s="55" t="s">
        <v>68</v>
      </c>
      <c r="D34" s="54">
        <v>314</v>
      </c>
      <c r="E34" s="151"/>
      <c r="F34" s="54">
        <v>4380</v>
      </c>
      <c r="G34" s="27" t="s">
        <v>49</v>
      </c>
      <c r="H34" s="18">
        <v>4</v>
      </c>
      <c r="I34" s="57">
        <v>174</v>
      </c>
      <c r="J34" s="27">
        <f t="shared" si="0"/>
        <v>0.696</v>
      </c>
      <c r="K34" s="60">
        <f t="shared" si="2"/>
        <v>3048.4799999999996</v>
      </c>
      <c r="L34" s="27">
        <f t="shared" si="3"/>
        <v>400</v>
      </c>
      <c r="M34" s="115"/>
      <c r="N34" s="22" t="s">
        <v>52</v>
      </c>
      <c r="O34" s="93"/>
      <c r="P34" s="30"/>
      <c r="Q34" s="27">
        <f t="shared" si="4"/>
        <v>0</v>
      </c>
      <c r="R34" s="27">
        <f t="shared" si="5"/>
        <v>0</v>
      </c>
      <c r="S34" s="27">
        <f t="shared" si="1"/>
        <v>3048.4799999999996</v>
      </c>
      <c r="T34" s="34">
        <f t="shared" si="6"/>
        <v>7411.503999999998</v>
      </c>
      <c r="U34" s="35">
        <f t="shared" si="7"/>
        <v>1</v>
      </c>
      <c r="V34" s="134"/>
      <c r="W34" s="120">
        <f t="shared" si="9"/>
        <v>0</v>
      </c>
      <c r="X34" s="28">
        <f t="shared" si="10"/>
        <v>0</v>
      </c>
      <c r="Y34" s="14" t="s">
        <v>23</v>
      </c>
      <c r="Z34" s="15" t="s">
        <v>23</v>
      </c>
      <c r="AA34" s="28" t="s">
        <v>114</v>
      </c>
      <c r="AB34" s="63">
        <v>1000</v>
      </c>
      <c r="AC34" s="63">
        <v>0.7</v>
      </c>
      <c r="AD34" s="63">
        <v>19</v>
      </c>
      <c r="AE34" s="63">
        <v>80</v>
      </c>
    </row>
    <row r="35" spans="1:31" ht="14.1" customHeight="1">
      <c r="A35" s="63" t="s">
        <v>33</v>
      </c>
      <c r="B35" s="12" t="s">
        <v>42</v>
      </c>
      <c r="C35" s="55" t="s">
        <v>68</v>
      </c>
      <c r="D35" s="54">
        <v>316</v>
      </c>
      <c r="E35" s="151"/>
      <c r="F35" s="54">
        <v>4380</v>
      </c>
      <c r="G35" s="27" t="s">
        <v>49</v>
      </c>
      <c r="H35" s="18">
        <v>4</v>
      </c>
      <c r="I35" s="57">
        <v>174</v>
      </c>
      <c r="J35" s="27">
        <f t="shared" si="0"/>
        <v>0.696</v>
      </c>
      <c r="K35" s="60">
        <f t="shared" si="2"/>
        <v>3048.4799999999996</v>
      </c>
      <c r="L35" s="27">
        <f t="shared" si="3"/>
        <v>400</v>
      </c>
      <c r="M35" s="115"/>
      <c r="N35" s="22" t="s">
        <v>52</v>
      </c>
      <c r="O35" s="93"/>
      <c r="P35" s="30"/>
      <c r="Q35" s="27">
        <f t="shared" si="4"/>
        <v>0</v>
      </c>
      <c r="R35" s="27">
        <f t="shared" si="5"/>
        <v>0</v>
      </c>
      <c r="S35" s="27">
        <f t="shared" si="1"/>
        <v>3048.4799999999996</v>
      </c>
      <c r="T35" s="34">
        <f t="shared" si="6"/>
        <v>7411.503999999998</v>
      </c>
      <c r="U35" s="35">
        <f t="shared" si="7"/>
        <v>1</v>
      </c>
      <c r="V35" s="134"/>
      <c r="W35" s="120">
        <f t="shared" si="9"/>
        <v>0</v>
      </c>
      <c r="X35" s="28">
        <f t="shared" si="10"/>
        <v>0</v>
      </c>
      <c r="Y35" s="14" t="s">
        <v>23</v>
      </c>
      <c r="Z35" s="15" t="s">
        <v>23</v>
      </c>
      <c r="AA35" s="28" t="s">
        <v>114</v>
      </c>
      <c r="AB35" s="63">
        <v>1000</v>
      </c>
      <c r="AC35" s="63">
        <v>0.7</v>
      </c>
      <c r="AD35" s="63">
        <v>19</v>
      </c>
      <c r="AE35" s="63">
        <v>80</v>
      </c>
    </row>
    <row r="36" spans="1:31" ht="14.1" customHeight="1">
      <c r="A36" s="63" t="s">
        <v>33</v>
      </c>
      <c r="B36" s="12" t="s">
        <v>42</v>
      </c>
      <c r="C36" s="55" t="s">
        <v>38</v>
      </c>
      <c r="D36" s="54">
        <v>318</v>
      </c>
      <c r="E36" s="151"/>
      <c r="F36" s="54">
        <v>8760</v>
      </c>
      <c r="G36" s="27" t="s">
        <v>48</v>
      </c>
      <c r="H36" s="27">
        <v>4</v>
      </c>
      <c r="I36" s="57">
        <v>87</v>
      </c>
      <c r="J36" s="27">
        <f t="shared" si="0"/>
        <v>0.348</v>
      </c>
      <c r="K36" s="60">
        <f t="shared" si="2"/>
        <v>3048.4799999999996</v>
      </c>
      <c r="L36" s="27">
        <f t="shared" si="3"/>
        <v>400</v>
      </c>
      <c r="M36" s="115"/>
      <c r="N36" s="38" t="s">
        <v>53</v>
      </c>
      <c r="O36" s="93"/>
      <c r="P36" s="30"/>
      <c r="Q36" s="27">
        <f t="shared" si="4"/>
        <v>0</v>
      </c>
      <c r="R36" s="27">
        <f t="shared" si="5"/>
        <v>0</v>
      </c>
      <c r="S36" s="27">
        <f t="shared" si="1"/>
        <v>3048.4799999999996</v>
      </c>
      <c r="T36" s="34">
        <f t="shared" si="6"/>
        <v>7411.503999999998</v>
      </c>
      <c r="U36" s="35">
        <f t="shared" si="7"/>
        <v>1</v>
      </c>
      <c r="V36" s="134"/>
      <c r="W36" s="120">
        <f t="shared" si="9"/>
        <v>0</v>
      </c>
      <c r="X36" s="28">
        <f t="shared" si="10"/>
        <v>0</v>
      </c>
      <c r="Y36" s="14"/>
      <c r="Z36" s="15"/>
      <c r="AA36" s="28" t="s">
        <v>115</v>
      </c>
      <c r="AB36" s="63">
        <v>500</v>
      </c>
      <c r="AC36" s="63">
        <v>0.6</v>
      </c>
      <c r="AD36" s="63">
        <v>19</v>
      </c>
      <c r="AE36" s="63">
        <v>80</v>
      </c>
    </row>
    <row r="37" spans="1:31" ht="14.1" customHeight="1">
      <c r="A37" s="63" t="s">
        <v>33</v>
      </c>
      <c r="B37" s="12" t="s">
        <v>42</v>
      </c>
      <c r="C37" s="55" t="s">
        <v>68</v>
      </c>
      <c r="D37" s="54">
        <v>319</v>
      </c>
      <c r="E37" s="151"/>
      <c r="F37" s="54">
        <v>4380</v>
      </c>
      <c r="G37" s="27" t="s">
        <v>49</v>
      </c>
      <c r="H37" s="27">
        <v>4</v>
      </c>
      <c r="I37" s="57">
        <v>174</v>
      </c>
      <c r="J37" s="27">
        <f t="shared" si="0"/>
        <v>0.696</v>
      </c>
      <c r="K37" s="60">
        <f t="shared" si="2"/>
        <v>3048.4799999999996</v>
      </c>
      <c r="L37" s="27">
        <f t="shared" si="3"/>
        <v>400</v>
      </c>
      <c r="M37" s="115"/>
      <c r="N37" s="22" t="s">
        <v>52</v>
      </c>
      <c r="O37" s="93"/>
      <c r="P37" s="30"/>
      <c r="Q37" s="27">
        <f t="shared" si="4"/>
        <v>0</v>
      </c>
      <c r="R37" s="27">
        <f t="shared" si="5"/>
        <v>0</v>
      </c>
      <c r="S37" s="27">
        <f t="shared" si="1"/>
        <v>3048.4799999999996</v>
      </c>
      <c r="T37" s="34">
        <f t="shared" si="6"/>
        <v>7411.503999999998</v>
      </c>
      <c r="U37" s="35">
        <f t="shared" si="7"/>
        <v>1</v>
      </c>
      <c r="V37" s="134"/>
      <c r="W37" s="120">
        <f t="shared" si="9"/>
        <v>0</v>
      </c>
      <c r="X37" s="28">
        <f t="shared" si="10"/>
        <v>0</v>
      </c>
      <c r="Y37" s="14" t="s">
        <v>23</v>
      </c>
      <c r="Z37" s="15" t="s">
        <v>23</v>
      </c>
      <c r="AA37" s="28" t="s">
        <v>114</v>
      </c>
      <c r="AB37" s="63">
        <v>1000</v>
      </c>
      <c r="AC37" s="63">
        <v>0.7</v>
      </c>
      <c r="AD37" s="63">
        <v>19</v>
      </c>
      <c r="AE37" s="63">
        <v>80</v>
      </c>
    </row>
    <row r="38" spans="1:31" ht="14.1" customHeight="1">
      <c r="A38" s="63" t="s">
        <v>33</v>
      </c>
      <c r="B38" s="12" t="s">
        <v>42</v>
      </c>
      <c r="C38" s="55" t="s">
        <v>68</v>
      </c>
      <c r="D38" s="54">
        <v>322</v>
      </c>
      <c r="E38" s="151"/>
      <c r="F38" s="54">
        <v>4380</v>
      </c>
      <c r="G38" s="27" t="s">
        <v>49</v>
      </c>
      <c r="H38" s="27">
        <v>4</v>
      </c>
      <c r="I38" s="57">
        <v>174</v>
      </c>
      <c r="J38" s="27">
        <f t="shared" si="0"/>
        <v>0.696</v>
      </c>
      <c r="K38" s="60">
        <f t="shared" si="2"/>
        <v>3048.4799999999996</v>
      </c>
      <c r="L38" s="27">
        <f t="shared" si="3"/>
        <v>400</v>
      </c>
      <c r="M38" s="115"/>
      <c r="N38" s="22" t="s">
        <v>52</v>
      </c>
      <c r="O38" s="93"/>
      <c r="P38" s="30"/>
      <c r="Q38" s="27">
        <f t="shared" si="4"/>
        <v>0</v>
      </c>
      <c r="R38" s="27">
        <f t="shared" si="5"/>
        <v>0</v>
      </c>
      <c r="S38" s="27">
        <f t="shared" si="1"/>
        <v>3048.4799999999996</v>
      </c>
      <c r="T38" s="34">
        <f t="shared" si="6"/>
        <v>7411.503999999998</v>
      </c>
      <c r="U38" s="35">
        <f t="shared" si="7"/>
        <v>1</v>
      </c>
      <c r="V38" s="134"/>
      <c r="W38" s="120">
        <f t="shared" si="9"/>
        <v>0</v>
      </c>
      <c r="X38" s="28">
        <f t="shared" si="10"/>
        <v>0</v>
      </c>
      <c r="Y38" s="14"/>
      <c r="Z38" s="15"/>
      <c r="AA38" s="28" t="s">
        <v>114</v>
      </c>
      <c r="AB38" s="63">
        <v>1000</v>
      </c>
      <c r="AC38" s="63">
        <v>0.7</v>
      </c>
      <c r="AD38" s="63">
        <v>19</v>
      </c>
      <c r="AE38" s="63">
        <v>80</v>
      </c>
    </row>
    <row r="39" spans="1:31" ht="14.1" customHeight="1">
      <c r="A39" s="63" t="s">
        <v>33</v>
      </c>
      <c r="B39" s="12" t="s">
        <v>42</v>
      </c>
      <c r="C39" s="55" t="s">
        <v>69</v>
      </c>
      <c r="D39" s="54">
        <v>326</v>
      </c>
      <c r="E39" s="151"/>
      <c r="F39" s="54">
        <v>4380</v>
      </c>
      <c r="G39" s="27" t="s">
        <v>48</v>
      </c>
      <c r="H39" s="27">
        <v>4</v>
      </c>
      <c r="I39" s="57">
        <v>87</v>
      </c>
      <c r="J39" s="27">
        <f t="shared" si="0"/>
        <v>0.348</v>
      </c>
      <c r="K39" s="60">
        <f t="shared" si="2"/>
        <v>1524.2399999999998</v>
      </c>
      <c r="L39" s="27">
        <f t="shared" si="3"/>
        <v>400</v>
      </c>
      <c r="M39" s="115"/>
      <c r="N39" s="38" t="s">
        <v>53</v>
      </c>
      <c r="O39" s="93"/>
      <c r="P39" s="30"/>
      <c r="Q39" s="27">
        <f t="shared" si="4"/>
        <v>0</v>
      </c>
      <c r="R39" s="27">
        <f t="shared" si="5"/>
        <v>0</v>
      </c>
      <c r="S39" s="27">
        <f t="shared" si="1"/>
        <v>1524.2399999999998</v>
      </c>
      <c r="T39" s="34">
        <f t="shared" si="6"/>
        <v>3905.751999999999</v>
      </c>
      <c r="U39" s="35">
        <f t="shared" si="7"/>
        <v>1</v>
      </c>
      <c r="V39" s="134"/>
      <c r="W39" s="120">
        <f t="shared" si="9"/>
        <v>0</v>
      </c>
      <c r="X39" s="28">
        <f t="shared" si="10"/>
        <v>0</v>
      </c>
      <c r="Y39" s="14" t="s">
        <v>23</v>
      </c>
      <c r="Z39" s="15" t="s">
        <v>23</v>
      </c>
      <c r="AA39" s="28" t="s">
        <v>111</v>
      </c>
      <c r="AB39" s="63">
        <v>300</v>
      </c>
      <c r="AC39" s="63">
        <v>0.6</v>
      </c>
      <c r="AD39" s="63">
        <v>16</v>
      </c>
      <c r="AE39" s="63">
        <v>80</v>
      </c>
    </row>
    <row r="40" spans="1:31" ht="14.1" customHeight="1" thickBot="1">
      <c r="A40" s="81" t="s">
        <v>33</v>
      </c>
      <c r="B40" s="53" t="s">
        <v>77</v>
      </c>
      <c r="C40" s="82" t="s">
        <v>39</v>
      </c>
      <c r="D40" s="83">
        <v>401</v>
      </c>
      <c r="E40" s="152"/>
      <c r="F40" s="83">
        <v>8760</v>
      </c>
      <c r="G40" s="84" t="s">
        <v>48</v>
      </c>
      <c r="H40" s="84">
        <v>6</v>
      </c>
      <c r="I40" s="85">
        <v>87</v>
      </c>
      <c r="J40" s="84">
        <f t="shared" si="0"/>
        <v>0.522</v>
      </c>
      <c r="K40" s="86">
        <f t="shared" si="2"/>
        <v>4572.72</v>
      </c>
      <c r="L40" s="84">
        <f t="shared" si="3"/>
        <v>600</v>
      </c>
      <c r="M40" s="116"/>
      <c r="N40" s="87" t="s">
        <v>53</v>
      </c>
      <c r="O40" s="94"/>
      <c r="P40" s="88"/>
      <c r="Q40" s="84">
        <f t="shared" si="4"/>
        <v>0</v>
      </c>
      <c r="R40" s="84">
        <f t="shared" si="5"/>
        <v>0</v>
      </c>
      <c r="S40" s="84">
        <f t="shared" si="1"/>
        <v>4572.72</v>
      </c>
      <c r="T40" s="89">
        <f t="shared" si="6"/>
        <v>11117.256</v>
      </c>
      <c r="U40" s="90">
        <f t="shared" si="7"/>
        <v>1</v>
      </c>
      <c r="V40" s="135"/>
      <c r="W40" s="121">
        <f t="shared" si="9"/>
        <v>0</v>
      </c>
      <c r="X40" s="91">
        <f t="shared" si="10"/>
        <v>0</v>
      </c>
      <c r="Y40" s="47" t="s">
        <v>23</v>
      </c>
      <c r="Z40" s="48" t="s">
        <v>23</v>
      </c>
      <c r="AA40" s="37" t="s">
        <v>103</v>
      </c>
      <c r="AB40" s="81">
        <v>200</v>
      </c>
      <c r="AC40" s="81">
        <v>0.6</v>
      </c>
      <c r="AD40" s="81">
        <v>22</v>
      </c>
      <c r="AE40" s="81">
        <v>80</v>
      </c>
    </row>
    <row r="41" spans="1:31" ht="14.1" customHeight="1" thickTop="1">
      <c r="A41" s="96" t="s">
        <v>34</v>
      </c>
      <c r="B41" s="97" t="s">
        <v>46</v>
      </c>
      <c r="C41" s="98" t="s">
        <v>39</v>
      </c>
      <c r="D41" s="99">
        <v>4</v>
      </c>
      <c r="E41" s="153">
        <v>2.3</v>
      </c>
      <c r="F41" s="100">
        <v>8760</v>
      </c>
      <c r="G41" s="101" t="s">
        <v>50</v>
      </c>
      <c r="H41" s="98">
        <v>5</v>
      </c>
      <c r="I41" s="102">
        <v>87</v>
      </c>
      <c r="J41" s="101">
        <f t="shared" si="0"/>
        <v>0.435</v>
      </c>
      <c r="K41" s="103">
        <f t="shared" si="2"/>
        <v>3810.6</v>
      </c>
      <c r="L41" s="101">
        <f t="shared" si="3"/>
        <v>500</v>
      </c>
      <c r="M41" s="117"/>
      <c r="N41" s="104" t="s">
        <v>75</v>
      </c>
      <c r="O41" s="105"/>
      <c r="P41" s="106"/>
      <c r="Q41" s="101">
        <f t="shared" si="4"/>
        <v>0</v>
      </c>
      <c r="R41" s="101">
        <f t="shared" si="5"/>
        <v>0</v>
      </c>
      <c r="S41" s="101">
        <f t="shared" si="1"/>
        <v>3810.6</v>
      </c>
      <c r="T41" s="27">
        <f>S41*$E$41+L41</f>
        <v>9264.38</v>
      </c>
      <c r="U41" s="107">
        <f t="shared" si="7"/>
        <v>1</v>
      </c>
      <c r="V41" s="134"/>
      <c r="W41" s="120">
        <f t="shared" si="9"/>
        <v>0</v>
      </c>
      <c r="X41" s="108">
        <f t="shared" si="10"/>
        <v>0</v>
      </c>
      <c r="Y41" s="109" t="s">
        <v>23</v>
      </c>
      <c r="Z41" s="110" t="s">
        <v>23</v>
      </c>
      <c r="AA41" s="28" t="s">
        <v>107</v>
      </c>
      <c r="AB41" s="122">
        <v>100</v>
      </c>
      <c r="AC41" s="122">
        <v>0.4</v>
      </c>
      <c r="AD41" s="122">
        <v>22</v>
      </c>
      <c r="AE41" s="122">
        <v>80</v>
      </c>
    </row>
    <row r="42" spans="1:31" ht="14.1" customHeight="1">
      <c r="A42" s="63" t="s">
        <v>34</v>
      </c>
      <c r="B42" s="66" t="s">
        <v>46</v>
      </c>
      <c r="C42" s="55" t="s">
        <v>39</v>
      </c>
      <c r="D42" s="56">
        <v>8</v>
      </c>
      <c r="E42" s="154"/>
      <c r="F42" s="54">
        <v>8760</v>
      </c>
      <c r="G42" s="27" t="s">
        <v>50</v>
      </c>
      <c r="H42" s="55">
        <v>2</v>
      </c>
      <c r="I42" s="59">
        <v>87</v>
      </c>
      <c r="J42" s="27">
        <f t="shared" si="0"/>
        <v>0.174</v>
      </c>
      <c r="K42" s="60">
        <f t="shared" si="2"/>
        <v>1524.2399999999998</v>
      </c>
      <c r="L42" s="27">
        <f t="shared" si="3"/>
        <v>200</v>
      </c>
      <c r="M42" s="115"/>
      <c r="N42" s="22" t="s">
        <v>75</v>
      </c>
      <c r="O42" s="93"/>
      <c r="P42" s="30"/>
      <c r="Q42" s="27">
        <f t="shared" si="4"/>
        <v>0</v>
      </c>
      <c r="R42" s="27">
        <f t="shared" si="5"/>
        <v>0</v>
      </c>
      <c r="S42" s="27">
        <f t="shared" si="1"/>
        <v>1524.2399999999998</v>
      </c>
      <c r="T42" s="27">
        <f aca="true" t="shared" si="11" ref="T42:T58">S42*$E$41+L42</f>
        <v>3705.751999999999</v>
      </c>
      <c r="U42" s="35">
        <f t="shared" si="7"/>
        <v>1</v>
      </c>
      <c r="V42" s="134"/>
      <c r="W42" s="120">
        <f t="shared" si="9"/>
        <v>0</v>
      </c>
      <c r="X42" s="28">
        <f t="shared" si="10"/>
        <v>0</v>
      </c>
      <c r="Y42" s="14" t="s">
        <v>23</v>
      </c>
      <c r="Z42" s="15" t="s">
        <v>23</v>
      </c>
      <c r="AA42" s="28" t="s">
        <v>107</v>
      </c>
      <c r="AB42" s="63">
        <v>100</v>
      </c>
      <c r="AC42" s="63">
        <v>0.4</v>
      </c>
      <c r="AD42" s="63">
        <v>22</v>
      </c>
      <c r="AE42" s="63">
        <v>80</v>
      </c>
    </row>
    <row r="43" spans="1:31" ht="14.1" customHeight="1">
      <c r="A43" s="64" t="s">
        <v>34</v>
      </c>
      <c r="B43" s="65" t="s">
        <v>78</v>
      </c>
      <c r="C43" s="55" t="s">
        <v>38</v>
      </c>
      <c r="D43" s="54">
        <v>101</v>
      </c>
      <c r="E43" s="154"/>
      <c r="F43" s="54">
        <v>8760</v>
      </c>
      <c r="G43" s="27" t="s">
        <v>74</v>
      </c>
      <c r="H43" s="55">
        <v>10</v>
      </c>
      <c r="I43" s="59">
        <v>87</v>
      </c>
      <c r="J43" s="27">
        <f t="shared" si="0"/>
        <v>0.87</v>
      </c>
      <c r="K43" s="60">
        <f t="shared" si="2"/>
        <v>7621.2</v>
      </c>
      <c r="L43" s="27">
        <f t="shared" si="3"/>
        <v>1000</v>
      </c>
      <c r="M43" s="115"/>
      <c r="N43" s="22" t="s">
        <v>75</v>
      </c>
      <c r="O43" s="93"/>
      <c r="P43" s="30"/>
      <c r="Q43" s="27">
        <f t="shared" si="4"/>
        <v>0</v>
      </c>
      <c r="R43" s="27">
        <f t="shared" si="5"/>
        <v>0</v>
      </c>
      <c r="S43" s="27">
        <f t="shared" si="1"/>
        <v>7621.2</v>
      </c>
      <c r="T43" s="27">
        <f t="shared" si="11"/>
        <v>18528.76</v>
      </c>
      <c r="U43" s="35">
        <f t="shared" si="7"/>
        <v>1</v>
      </c>
      <c r="V43" s="134"/>
      <c r="W43" s="120">
        <f t="shared" si="9"/>
        <v>0</v>
      </c>
      <c r="X43" s="28">
        <f t="shared" si="10"/>
        <v>0</v>
      </c>
      <c r="Y43" s="14"/>
      <c r="Z43" s="15"/>
      <c r="AA43" s="28" t="s">
        <v>115</v>
      </c>
      <c r="AB43" s="63">
        <v>500</v>
      </c>
      <c r="AC43" s="63">
        <v>0.6</v>
      </c>
      <c r="AD43" s="63">
        <v>19</v>
      </c>
      <c r="AE43" s="63">
        <v>80</v>
      </c>
    </row>
    <row r="44" spans="1:31" ht="14.1" customHeight="1">
      <c r="A44" s="32" t="s">
        <v>34</v>
      </c>
      <c r="B44" s="12" t="s">
        <v>78</v>
      </c>
      <c r="C44" s="55" t="s">
        <v>72</v>
      </c>
      <c r="D44" s="54">
        <v>102</v>
      </c>
      <c r="E44" s="154"/>
      <c r="F44" s="54">
        <v>5840</v>
      </c>
      <c r="G44" s="27" t="s">
        <v>74</v>
      </c>
      <c r="H44" s="55">
        <v>4</v>
      </c>
      <c r="I44" s="59">
        <v>87</v>
      </c>
      <c r="J44" s="27">
        <f t="shared" si="0"/>
        <v>0.348</v>
      </c>
      <c r="K44" s="60">
        <f t="shared" si="2"/>
        <v>2032.32</v>
      </c>
      <c r="L44" s="27">
        <f t="shared" si="3"/>
        <v>400</v>
      </c>
      <c r="M44" s="115"/>
      <c r="N44" s="22" t="s">
        <v>75</v>
      </c>
      <c r="O44" s="93"/>
      <c r="P44" s="30"/>
      <c r="Q44" s="27">
        <f t="shared" si="4"/>
        <v>0</v>
      </c>
      <c r="R44" s="27">
        <f t="shared" si="5"/>
        <v>0</v>
      </c>
      <c r="S44" s="27">
        <f t="shared" si="1"/>
        <v>2032.32</v>
      </c>
      <c r="T44" s="27">
        <f t="shared" si="11"/>
        <v>5074.335999999999</v>
      </c>
      <c r="U44" s="35">
        <f t="shared" si="7"/>
        <v>1</v>
      </c>
      <c r="V44" s="134"/>
      <c r="W44" s="120">
        <f t="shared" si="9"/>
        <v>0</v>
      </c>
      <c r="X44" s="28">
        <f t="shared" si="10"/>
        <v>0</v>
      </c>
      <c r="Y44" s="14" t="s">
        <v>23</v>
      </c>
      <c r="Z44" s="15" t="s">
        <v>23</v>
      </c>
      <c r="AA44" s="28" t="s">
        <v>111</v>
      </c>
      <c r="AB44" s="63">
        <v>300</v>
      </c>
      <c r="AC44" s="63">
        <v>0.6</v>
      </c>
      <c r="AD44" s="63">
        <v>19</v>
      </c>
      <c r="AE44" s="63">
        <v>80</v>
      </c>
    </row>
    <row r="45" spans="1:31" ht="14.1" customHeight="1">
      <c r="A45" s="32" t="s">
        <v>34</v>
      </c>
      <c r="B45" s="12" t="s">
        <v>78</v>
      </c>
      <c r="C45" s="55" t="s">
        <v>39</v>
      </c>
      <c r="D45" s="54">
        <v>114</v>
      </c>
      <c r="E45" s="154"/>
      <c r="F45" s="54">
        <v>8760</v>
      </c>
      <c r="G45" s="27" t="s">
        <v>50</v>
      </c>
      <c r="H45" s="55">
        <v>7</v>
      </c>
      <c r="I45" s="59">
        <v>87</v>
      </c>
      <c r="J45" s="27">
        <f aca="true" t="shared" si="12" ref="J45:J51">H45*I45/1000</f>
        <v>0.609</v>
      </c>
      <c r="K45" s="60">
        <f aca="true" t="shared" si="13" ref="K45:K51">F45*J45</f>
        <v>5334.84</v>
      </c>
      <c r="L45" s="27">
        <f aca="true" t="shared" si="14" ref="L45:L51">H45*100</f>
        <v>700</v>
      </c>
      <c r="M45" s="115"/>
      <c r="N45" s="22" t="s">
        <v>75</v>
      </c>
      <c r="O45" s="93"/>
      <c r="P45" s="30"/>
      <c r="Q45" s="27">
        <f aca="true" t="shared" si="15" ref="Q45:Q51">O45*P45/1000</f>
        <v>0</v>
      </c>
      <c r="R45" s="27">
        <f aca="true" t="shared" si="16" ref="R45:R51">F45*Q45</f>
        <v>0</v>
      </c>
      <c r="S45" s="27">
        <f aca="true" t="shared" si="17" ref="S45:S51">K45-R45</f>
        <v>5334.84</v>
      </c>
      <c r="T45" s="27">
        <f t="shared" si="11"/>
        <v>12970.132</v>
      </c>
      <c r="U45" s="35">
        <f aca="true" t="shared" si="18" ref="U45:U51">1-Q45/J45</f>
        <v>1</v>
      </c>
      <c r="V45" s="134"/>
      <c r="W45" s="120">
        <f t="shared" si="9"/>
        <v>0</v>
      </c>
      <c r="X45" s="28">
        <f aca="true" t="shared" si="19" ref="X45:X51">W45/T45</f>
        <v>0</v>
      </c>
      <c r="Y45" s="14" t="s">
        <v>23</v>
      </c>
      <c r="Z45" s="15" t="s">
        <v>23</v>
      </c>
      <c r="AA45" s="28" t="s">
        <v>107</v>
      </c>
      <c r="AB45" s="63">
        <v>100</v>
      </c>
      <c r="AC45" s="63">
        <v>0.4</v>
      </c>
      <c r="AD45" s="63">
        <v>22</v>
      </c>
      <c r="AE45" s="63">
        <v>80</v>
      </c>
    </row>
    <row r="46" spans="1:31" ht="14.1" customHeight="1">
      <c r="A46" s="32" t="s">
        <v>34</v>
      </c>
      <c r="B46" s="12" t="s">
        <v>45</v>
      </c>
      <c r="C46" s="55" t="s">
        <v>39</v>
      </c>
      <c r="D46" s="54">
        <v>117</v>
      </c>
      <c r="E46" s="154"/>
      <c r="F46" s="54">
        <v>8760</v>
      </c>
      <c r="G46" s="27" t="s">
        <v>74</v>
      </c>
      <c r="H46" s="55">
        <v>3</v>
      </c>
      <c r="I46" s="59">
        <v>87</v>
      </c>
      <c r="J46" s="27">
        <f t="shared" si="12"/>
        <v>0.261</v>
      </c>
      <c r="K46" s="60">
        <f t="shared" si="13"/>
        <v>2286.36</v>
      </c>
      <c r="L46" s="27">
        <f t="shared" si="14"/>
        <v>300</v>
      </c>
      <c r="M46" s="115"/>
      <c r="N46" s="22" t="s">
        <v>75</v>
      </c>
      <c r="O46" s="93"/>
      <c r="P46" s="30"/>
      <c r="Q46" s="27">
        <f t="shared" si="15"/>
        <v>0</v>
      </c>
      <c r="R46" s="27">
        <f t="shared" si="16"/>
        <v>0</v>
      </c>
      <c r="S46" s="27">
        <f t="shared" si="17"/>
        <v>2286.36</v>
      </c>
      <c r="T46" s="27">
        <f t="shared" si="11"/>
        <v>5558.628</v>
      </c>
      <c r="U46" s="35">
        <f t="shared" si="18"/>
        <v>1</v>
      </c>
      <c r="V46" s="134"/>
      <c r="W46" s="120">
        <f t="shared" si="9"/>
        <v>0</v>
      </c>
      <c r="X46" s="28">
        <f t="shared" si="19"/>
        <v>0</v>
      </c>
      <c r="Y46" s="14" t="s">
        <v>23</v>
      </c>
      <c r="Z46" s="15" t="s">
        <v>23</v>
      </c>
      <c r="AA46" s="28" t="s">
        <v>107</v>
      </c>
      <c r="AB46" s="63">
        <v>100</v>
      </c>
      <c r="AC46" s="63">
        <v>0.4</v>
      </c>
      <c r="AD46" s="63">
        <v>22</v>
      </c>
      <c r="AE46" s="63">
        <v>80</v>
      </c>
    </row>
    <row r="47" spans="1:31" ht="14.1" customHeight="1">
      <c r="A47" s="32" t="s">
        <v>34</v>
      </c>
      <c r="B47" s="12" t="s">
        <v>45</v>
      </c>
      <c r="C47" s="55" t="s">
        <v>41</v>
      </c>
      <c r="D47" s="54">
        <v>130</v>
      </c>
      <c r="E47" s="154"/>
      <c r="F47" s="54">
        <v>4380</v>
      </c>
      <c r="G47" s="27" t="s">
        <v>74</v>
      </c>
      <c r="H47" s="55">
        <v>4</v>
      </c>
      <c r="I47" s="59">
        <v>87</v>
      </c>
      <c r="J47" s="27">
        <f t="shared" si="12"/>
        <v>0.348</v>
      </c>
      <c r="K47" s="60">
        <f t="shared" si="13"/>
        <v>1524.2399999999998</v>
      </c>
      <c r="L47" s="27">
        <f t="shared" si="14"/>
        <v>400</v>
      </c>
      <c r="M47" s="115"/>
      <c r="N47" s="22" t="s">
        <v>75</v>
      </c>
      <c r="O47" s="93"/>
      <c r="P47" s="30"/>
      <c r="Q47" s="27">
        <f t="shared" si="15"/>
        <v>0</v>
      </c>
      <c r="R47" s="27">
        <f t="shared" si="16"/>
        <v>0</v>
      </c>
      <c r="S47" s="27">
        <f t="shared" si="17"/>
        <v>1524.2399999999998</v>
      </c>
      <c r="T47" s="27">
        <f t="shared" si="11"/>
        <v>3905.751999999999</v>
      </c>
      <c r="U47" s="35">
        <f t="shared" si="18"/>
        <v>1</v>
      </c>
      <c r="V47" s="134"/>
      <c r="W47" s="120">
        <f t="shared" si="9"/>
        <v>0</v>
      </c>
      <c r="X47" s="28">
        <f t="shared" si="19"/>
        <v>0</v>
      </c>
      <c r="Y47" s="14" t="s">
        <v>23</v>
      </c>
      <c r="Z47" s="15" t="s">
        <v>23</v>
      </c>
      <c r="AA47" s="28" t="s">
        <v>108</v>
      </c>
      <c r="AB47" s="63">
        <v>200</v>
      </c>
      <c r="AC47" s="63">
        <v>0.4</v>
      </c>
      <c r="AD47" s="63">
        <v>22</v>
      </c>
      <c r="AE47" s="63">
        <v>80</v>
      </c>
    </row>
    <row r="48" spans="1:31" ht="14.1" customHeight="1">
      <c r="A48" s="32" t="s">
        <v>34</v>
      </c>
      <c r="B48" s="12" t="s">
        <v>79</v>
      </c>
      <c r="C48" s="55" t="s">
        <v>38</v>
      </c>
      <c r="D48" s="54">
        <v>201</v>
      </c>
      <c r="E48" s="154"/>
      <c r="F48" s="54">
        <v>8760</v>
      </c>
      <c r="G48" s="27" t="s">
        <v>74</v>
      </c>
      <c r="H48" s="55">
        <v>10</v>
      </c>
      <c r="I48" s="59">
        <v>87</v>
      </c>
      <c r="J48" s="27">
        <f t="shared" si="12"/>
        <v>0.87</v>
      </c>
      <c r="K48" s="60">
        <f t="shared" si="13"/>
        <v>7621.2</v>
      </c>
      <c r="L48" s="27">
        <f t="shared" si="14"/>
        <v>1000</v>
      </c>
      <c r="M48" s="115"/>
      <c r="N48" s="22" t="s">
        <v>75</v>
      </c>
      <c r="O48" s="93"/>
      <c r="P48" s="30"/>
      <c r="Q48" s="27">
        <f t="shared" si="15"/>
        <v>0</v>
      </c>
      <c r="R48" s="27">
        <f t="shared" si="16"/>
        <v>0</v>
      </c>
      <c r="S48" s="27">
        <f t="shared" si="17"/>
        <v>7621.2</v>
      </c>
      <c r="T48" s="27">
        <f t="shared" si="11"/>
        <v>18528.76</v>
      </c>
      <c r="U48" s="35">
        <f t="shared" si="18"/>
        <v>1</v>
      </c>
      <c r="V48" s="134"/>
      <c r="W48" s="120">
        <f t="shared" si="9"/>
        <v>0</v>
      </c>
      <c r="X48" s="28">
        <f t="shared" si="19"/>
        <v>0</v>
      </c>
      <c r="Y48" s="14" t="s">
        <v>23</v>
      </c>
      <c r="Z48" s="15" t="s">
        <v>23</v>
      </c>
      <c r="AA48" s="28" t="s">
        <v>115</v>
      </c>
      <c r="AB48" s="63">
        <v>500</v>
      </c>
      <c r="AC48" s="63">
        <v>0.6</v>
      </c>
      <c r="AD48" s="63">
        <v>19</v>
      </c>
      <c r="AE48" s="63">
        <v>80</v>
      </c>
    </row>
    <row r="49" spans="1:31" ht="14.1" customHeight="1">
      <c r="A49" s="32" t="s">
        <v>34</v>
      </c>
      <c r="B49" s="12" t="s">
        <v>79</v>
      </c>
      <c r="C49" s="55" t="s">
        <v>72</v>
      </c>
      <c r="D49" s="54">
        <v>202</v>
      </c>
      <c r="E49" s="154"/>
      <c r="F49" s="54">
        <v>5840</v>
      </c>
      <c r="G49" s="27" t="s">
        <v>74</v>
      </c>
      <c r="H49" s="55">
        <v>4</v>
      </c>
      <c r="I49" s="59">
        <v>87</v>
      </c>
      <c r="J49" s="27">
        <f t="shared" si="12"/>
        <v>0.348</v>
      </c>
      <c r="K49" s="60">
        <f t="shared" si="13"/>
        <v>2032.32</v>
      </c>
      <c r="L49" s="27">
        <f t="shared" si="14"/>
        <v>400</v>
      </c>
      <c r="M49" s="115"/>
      <c r="N49" s="22" t="s">
        <v>75</v>
      </c>
      <c r="O49" s="93"/>
      <c r="P49" s="30"/>
      <c r="Q49" s="27">
        <f t="shared" si="15"/>
        <v>0</v>
      </c>
      <c r="R49" s="27">
        <f t="shared" si="16"/>
        <v>0</v>
      </c>
      <c r="S49" s="27">
        <f t="shared" si="17"/>
        <v>2032.32</v>
      </c>
      <c r="T49" s="27">
        <f t="shared" si="11"/>
        <v>5074.335999999999</v>
      </c>
      <c r="U49" s="35">
        <f t="shared" si="18"/>
        <v>1</v>
      </c>
      <c r="V49" s="134"/>
      <c r="W49" s="120">
        <f t="shared" si="9"/>
        <v>0</v>
      </c>
      <c r="X49" s="28">
        <f t="shared" si="19"/>
        <v>0</v>
      </c>
      <c r="Y49" s="14" t="s">
        <v>23</v>
      </c>
      <c r="Z49" s="15" t="s">
        <v>23</v>
      </c>
      <c r="AA49" s="28" t="s">
        <v>111</v>
      </c>
      <c r="AB49" s="63">
        <v>300</v>
      </c>
      <c r="AC49" s="63">
        <v>0.6</v>
      </c>
      <c r="AD49" s="63">
        <v>19</v>
      </c>
      <c r="AE49" s="63">
        <v>80</v>
      </c>
    </row>
    <row r="50" spans="1:31" ht="14.1" customHeight="1">
      <c r="A50" s="32" t="s">
        <v>34</v>
      </c>
      <c r="B50" s="12" t="s">
        <v>79</v>
      </c>
      <c r="C50" s="55" t="s">
        <v>39</v>
      </c>
      <c r="D50" s="54">
        <v>214</v>
      </c>
      <c r="E50" s="154"/>
      <c r="F50" s="54">
        <v>8760</v>
      </c>
      <c r="G50" s="27" t="s">
        <v>50</v>
      </c>
      <c r="H50" s="55">
        <v>7</v>
      </c>
      <c r="I50" s="59">
        <v>87</v>
      </c>
      <c r="J50" s="27">
        <f t="shared" si="12"/>
        <v>0.609</v>
      </c>
      <c r="K50" s="60">
        <f t="shared" si="13"/>
        <v>5334.84</v>
      </c>
      <c r="L50" s="27">
        <f t="shared" si="14"/>
        <v>700</v>
      </c>
      <c r="M50" s="115"/>
      <c r="N50" s="22" t="s">
        <v>75</v>
      </c>
      <c r="O50" s="93"/>
      <c r="P50" s="30"/>
      <c r="Q50" s="27">
        <f t="shared" si="15"/>
        <v>0</v>
      </c>
      <c r="R50" s="27">
        <f t="shared" si="16"/>
        <v>0</v>
      </c>
      <c r="S50" s="27">
        <f t="shared" si="17"/>
        <v>5334.84</v>
      </c>
      <c r="T50" s="27">
        <f t="shared" si="11"/>
        <v>12970.132</v>
      </c>
      <c r="U50" s="35">
        <f t="shared" si="18"/>
        <v>1</v>
      </c>
      <c r="V50" s="134"/>
      <c r="W50" s="120">
        <f t="shared" si="9"/>
        <v>0</v>
      </c>
      <c r="X50" s="28">
        <f t="shared" si="19"/>
        <v>0</v>
      </c>
      <c r="Y50" s="14" t="s">
        <v>23</v>
      </c>
      <c r="Z50" s="15" t="s">
        <v>23</v>
      </c>
      <c r="AA50" s="28" t="s">
        <v>107</v>
      </c>
      <c r="AB50" s="63">
        <v>100</v>
      </c>
      <c r="AC50" s="63">
        <v>0.4</v>
      </c>
      <c r="AD50" s="63">
        <v>22</v>
      </c>
      <c r="AE50" s="63">
        <v>80</v>
      </c>
    </row>
    <row r="51" spans="1:31" ht="14.1" customHeight="1">
      <c r="A51" s="32" t="s">
        <v>34</v>
      </c>
      <c r="B51" s="12" t="s">
        <v>80</v>
      </c>
      <c r="C51" s="55" t="s">
        <v>39</v>
      </c>
      <c r="D51" s="54">
        <v>217</v>
      </c>
      <c r="E51" s="154"/>
      <c r="F51" s="54">
        <v>8760</v>
      </c>
      <c r="G51" s="27" t="s">
        <v>74</v>
      </c>
      <c r="H51" s="55">
        <v>3</v>
      </c>
      <c r="I51" s="59">
        <v>87</v>
      </c>
      <c r="J51" s="27">
        <f t="shared" si="12"/>
        <v>0.261</v>
      </c>
      <c r="K51" s="60">
        <f t="shared" si="13"/>
        <v>2286.36</v>
      </c>
      <c r="L51" s="27">
        <f t="shared" si="14"/>
        <v>300</v>
      </c>
      <c r="M51" s="115"/>
      <c r="N51" s="22" t="s">
        <v>75</v>
      </c>
      <c r="O51" s="93"/>
      <c r="P51" s="30"/>
      <c r="Q51" s="27">
        <f t="shared" si="15"/>
        <v>0</v>
      </c>
      <c r="R51" s="27">
        <f t="shared" si="16"/>
        <v>0</v>
      </c>
      <c r="S51" s="27">
        <f t="shared" si="17"/>
        <v>2286.36</v>
      </c>
      <c r="T51" s="27">
        <f t="shared" si="11"/>
        <v>5558.628</v>
      </c>
      <c r="U51" s="35">
        <f t="shared" si="18"/>
        <v>1</v>
      </c>
      <c r="V51" s="134"/>
      <c r="W51" s="120">
        <f t="shared" si="9"/>
        <v>0</v>
      </c>
      <c r="X51" s="28">
        <f t="shared" si="19"/>
        <v>0</v>
      </c>
      <c r="Y51" s="14" t="s">
        <v>23</v>
      </c>
      <c r="Z51" s="15" t="s">
        <v>23</v>
      </c>
      <c r="AA51" s="28" t="s">
        <v>107</v>
      </c>
      <c r="AB51" s="63">
        <v>100</v>
      </c>
      <c r="AC51" s="63">
        <v>0.4</v>
      </c>
      <c r="AD51" s="63">
        <v>22</v>
      </c>
      <c r="AE51" s="63">
        <v>80</v>
      </c>
    </row>
    <row r="52" spans="1:31" ht="14.1" customHeight="1">
      <c r="A52" s="32" t="s">
        <v>34</v>
      </c>
      <c r="B52" s="12" t="s">
        <v>81</v>
      </c>
      <c r="C52" s="55" t="s">
        <v>38</v>
      </c>
      <c r="D52" s="54">
        <v>301</v>
      </c>
      <c r="E52" s="154"/>
      <c r="F52" s="54">
        <v>8760</v>
      </c>
      <c r="G52" s="27" t="s">
        <v>74</v>
      </c>
      <c r="H52" s="55">
        <v>10</v>
      </c>
      <c r="I52" s="59">
        <v>87</v>
      </c>
      <c r="J52" s="27">
        <f t="shared" si="0"/>
        <v>0.87</v>
      </c>
      <c r="K52" s="60">
        <f t="shared" si="2"/>
        <v>7621.2</v>
      </c>
      <c r="L52" s="27">
        <f t="shared" si="3"/>
        <v>1000</v>
      </c>
      <c r="M52" s="115"/>
      <c r="N52" s="22" t="s">
        <v>75</v>
      </c>
      <c r="O52" s="93"/>
      <c r="P52" s="30"/>
      <c r="Q52" s="27">
        <f t="shared" si="4"/>
        <v>0</v>
      </c>
      <c r="R52" s="27">
        <f t="shared" si="5"/>
        <v>0</v>
      </c>
      <c r="S52" s="27">
        <f t="shared" si="1"/>
        <v>7621.2</v>
      </c>
      <c r="T52" s="27">
        <f t="shared" si="11"/>
        <v>18528.76</v>
      </c>
      <c r="U52" s="35">
        <f t="shared" si="7"/>
        <v>1</v>
      </c>
      <c r="V52" s="134"/>
      <c r="W52" s="120">
        <f t="shared" si="9"/>
        <v>0</v>
      </c>
      <c r="X52" s="28">
        <f t="shared" si="10"/>
        <v>0</v>
      </c>
      <c r="Y52" s="14" t="s">
        <v>23</v>
      </c>
      <c r="Z52" s="15" t="s">
        <v>23</v>
      </c>
      <c r="AA52" s="28" t="s">
        <v>115</v>
      </c>
      <c r="AB52" s="63">
        <v>500</v>
      </c>
      <c r="AC52" s="63">
        <v>0.6</v>
      </c>
      <c r="AD52" s="63">
        <v>19</v>
      </c>
      <c r="AE52" s="63">
        <v>80</v>
      </c>
    </row>
    <row r="53" spans="1:31" ht="14.1" customHeight="1">
      <c r="A53" s="32" t="s">
        <v>34</v>
      </c>
      <c r="B53" s="12" t="s">
        <v>81</v>
      </c>
      <c r="C53" s="55" t="s">
        <v>72</v>
      </c>
      <c r="D53" s="54">
        <v>302</v>
      </c>
      <c r="E53" s="154"/>
      <c r="F53" s="54">
        <v>5840</v>
      </c>
      <c r="G53" s="27" t="s">
        <v>74</v>
      </c>
      <c r="H53" s="55">
        <v>4</v>
      </c>
      <c r="I53" s="59">
        <v>87</v>
      </c>
      <c r="J53" s="27">
        <f t="shared" si="0"/>
        <v>0.348</v>
      </c>
      <c r="K53" s="60">
        <f t="shared" si="2"/>
        <v>2032.32</v>
      </c>
      <c r="L53" s="27">
        <f t="shared" si="3"/>
        <v>400</v>
      </c>
      <c r="M53" s="115"/>
      <c r="N53" s="22" t="s">
        <v>75</v>
      </c>
      <c r="O53" s="93"/>
      <c r="P53" s="30"/>
      <c r="Q53" s="27">
        <f t="shared" si="4"/>
        <v>0</v>
      </c>
      <c r="R53" s="27">
        <f t="shared" si="5"/>
        <v>0</v>
      </c>
      <c r="S53" s="27">
        <f t="shared" si="1"/>
        <v>2032.32</v>
      </c>
      <c r="T53" s="27">
        <f t="shared" si="11"/>
        <v>5074.335999999999</v>
      </c>
      <c r="U53" s="35">
        <f t="shared" si="7"/>
        <v>1</v>
      </c>
      <c r="V53" s="134"/>
      <c r="W53" s="120">
        <f t="shared" si="9"/>
        <v>0</v>
      </c>
      <c r="X53" s="28">
        <f t="shared" si="10"/>
        <v>0</v>
      </c>
      <c r="Y53" s="14"/>
      <c r="Z53" s="15"/>
      <c r="AA53" s="28" t="s">
        <v>111</v>
      </c>
      <c r="AB53" s="63">
        <v>300</v>
      </c>
      <c r="AC53" s="63">
        <v>0.6</v>
      </c>
      <c r="AD53" s="63">
        <v>19</v>
      </c>
      <c r="AE53" s="63">
        <v>80</v>
      </c>
    </row>
    <row r="54" spans="1:31" ht="14.1" customHeight="1">
      <c r="A54" s="32" t="s">
        <v>34</v>
      </c>
      <c r="B54" s="12" t="s">
        <v>81</v>
      </c>
      <c r="C54" s="55" t="s">
        <v>39</v>
      </c>
      <c r="D54" s="54">
        <v>314</v>
      </c>
      <c r="E54" s="154"/>
      <c r="F54" s="54">
        <v>8760</v>
      </c>
      <c r="G54" s="27" t="s">
        <v>50</v>
      </c>
      <c r="H54" s="55">
        <v>7</v>
      </c>
      <c r="I54" s="59">
        <v>87</v>
      </c>
      <c r="J54" s="27">
        <f t="shared" si="0"/>
        <v>0.609</v>
      </c>
      <c r="K54" s="60">
        <f t="shared" si="2"/>
        <v>5334.84</v>
      </c>
      <c r="L54" s="27">
        <f t="shared" si="3"/>
        <v>700</v>
      </c>
      <c r="M54" s="115"/>
      <c r="N54" s="22" t="s">
        <v>75</v>
      </c>
      <c r="O54" s="93"/>
      <c r="P54" s="30"/>
      <c r="Q54" s="27">
        <f t="shared" si="4"/>
        <v>0</v>
      </c>
      <c r="R54" s="27">
        <f t="shared" si="5"/>
        <v>0</v>
      </c>
      <c r="S54" s="27">
        <f t="shared" si="1"/>
        <v>5334.84</v>
      </c>
      <c r="T54" s="27">
        <f t="shared" si="11"/>
        <v>12970.132</v>
      </c>
      <c r="U54" s="35">
        <f t="shared" si="7"/>
        <v>1</v>
      </c>
      <c r="V54" s="134"/>
      <c r="W54" s="120">
        <f t="shared" si="9"/>
        <v>0</v>
      </c>
      <c r="X54" s="28">
        <f t="shared" si="10"/>
        <v>0</v>
      </c>
      <c r="Y54" s="14" t="s">
        <v>23</v>
      </c>
      <c r="Z54" s="15" t="s">
        <v>23</v>
      </c>
      <c r="AA54" s="28" t="s">
        <v>107</v>
      </c>
      <c r="AB54" s="63">
        <v>100</v>
      </c>
      <c r="AC54" s="63">
        <v>0.4</v>
      </c>
      <c r="AD54" s="63">
        <v>22</v>
      </c>
      <c r="AE54" s="63">
        <v>80</v>
      </c>
    </row>
    <row r="55" spans="1:31" ht="14.1" customHeight="1">
      <c r="A55" s="32" t="s">
        <v>34</v>
      </c>
      <c r="B55" s="12" t="s">
        <v>44</v>
      </c>
      <c r="C55" s="55" t="s">
        <v>39</v>
      </c>
      <c r="D55" s="54">
        <v>317</v>
      </c>
      <c r="E55" s="154"/>
      <c r="F55" s="54">
        <v>8760</v>
      </c>
      <c r="G55" s="27" t="s">
        <v>74</v>
      </c>
      <c r="H55" s="55">
        <v>3</v>
      </c>
      <c r="I55" s="59">
        <v>87</v>
      </c>
      <c r="J55" s="27">
        <f t="shared" si="0"/>
        <v>0.261</v>
      </c>
      <c r="K55" s="60">
        <f t="shared" si="2"/>
        <v>2286.36</v>
      </c>
      <c r="L55" s="27">
        <f t="shared" si="3"/>
        <v>300</v>
      </c>
      <c r="M55" s="115"/>
      <c r="N55" s="22" t="s">
        <v>75</v>
      </c>
      <c r="O55" s="93"/>
      <c r="P55" s="30"/>
      <c r="Q55" s="27">
        <f t="shared" si="4"/>
        <v>0</v>
      </c>
      <c r="R55" s="27">
        <f t="shared" si="5"/>
        <v>0</v>
      </c>
      <c r="S55" s="27">
        <f t="shared" si="1"/>
        <v>2286.36</v>
      </c>
      <c r="T55" s="27">
        <f t="shared" si="11"/>
        <v>5558.628</v>
      </c>
      <c r="U55" s="35">
        <f t="shared" si="7"/>
        <v>1</v>
      </c>
      <c r="V55" s="134"/>
      <c r="W55" s="120">
        <f t="shared" si="9"/>
        <v>0</v>
      </c>
      <c r="X55" s="28">
        <f t="shared" si="10"/>
        <v>0</v>
      </c>
      <c r="Y55" s="14" t="s">
        <v>23</v>
      </c>
      <c r="Z55" s="15" t="s">
        <v>23</v>
      </c>
      <c r="AA55" s="28" t="s">
        <v>107</v>
      </c>
      <c r="AB55" s="63">
        <v>100</v>
      </c>
      <c r="AC55" s="63">
        <v>0.4</v>
      </c>
      <c r="AD55" s="63">
        <v>22</v>
      </c>
      <c r="AE55" s="63">
        <v>80</v>
      </c>
    </row>
    <row r="56" spans="1:31" ht="14.1" customHeight="1">
      <c r="A56" s="32" t="s">
        <v>34</v>
      </c>
      <c r="B56" s="12" t="s">
        <v>44</v>
      </c>
      <c r="C56" s="55" t="s">
        <v>38</v>
      </c>
      <c r="D56" s="54">
        <v>330</v>
      </c>
      <c r="E56" s="154"/>
      <c r="F56" s="54">
        <v>8760</v>
      </c>
      <c r="G56" s="27" t="s">
        <v>50</v>
      </c>
      <c r="H56" s="55">
        <v>6</v>
      </c>
      <c r="I56" s="59">
        <v>87</v>
      </c>
      <c r="J56" s="27">
        <f t="shared" si="0"/>
        <v>0.522</v>
      </c>
      <c r="K56" s="60">
        <f t="shared" si="2"/>
        <v>4572.72</v>
      </c>
      <c r="L56" s="27">
        <f t="shared" si="3"/>
        <v>600</v>
      </c>
      <c r="M56" s="115"/>
      <c r="N56" s="22" t="s">
        <v>75</v>
      </c>
      <c r="O56" s="93"/>
      <c r="P56" s="30"/>
      <c r="Q56" s="27">
        <f t="shared" si="4"/>
        <v>0</v>
      </c>
      <c r="R56" s="27">
        <f t="shared" si="5"/>
        <v>0</v>
      </c>
      <c r="S56" s="27">
        <f t="shared" si="1"/>
        <v>4572.72</v>
      </c>
      <c r="T56" s="27">
        <f t="shared" si="11"/>
        <v>11117.256</v>
      </c>
      <c r="U56" s="35">
        <f t="shared" si="7"/>
        <v>1</v>
      </c>
      <c r="V56" s="134"/>
      <c r="W56" s="120">
        <f t="shared" si="9"/>
        <v>0</v>
      </c>
      <c r="X56" s="28">
        <f t="shared" si="10"/>
        <v>0</v>
      </c>
      <c r="Y56" s="14" t="s">
        <v>23</v>
      </c>
      <c r="Z56" s="15" t="s">
        <v>23</v>
      </c>
      <c r="AA56" s="28" t="s">
        <v>115</v>
      </c>
      <c r="AB56" s="63">
        <v>500</v>
      </c>
      <c r="AC56" s="63">
        <v>0.6</v>
      </c>
      <c r="AD56" s="63">
        <v>19</v>
      </c>
      <c r="AE56" s="63">
        <v>80</v>
      </c>
    </row>
    <row r="57" spans="1:31" ht="14.1" customHeight="1">
      <c r="A57" s="32" t="s">
        <v>34</v>
      </c>
      <c r="B57" s="12" t="s">
        <v>82</v>
      </c>
      <c r="C57" s="55" t="s">
        <v>73</v>
      </c>
      <c r="D57" s="54"/>
      <c r="E57" s="154"/>
      <c r="F57" s="54">
        <v>8760</v>
      </c>
      <c r="G57" s="27" t="s">
        <v>50</v>
      </c>
      <c r="H57" s="55">
        <v>22</v>
      </c>
      <c r="I57" s="59">
        <v>87</v>
      </c>
      <c r="J57" s="27">
        <f t="shared" si="0"/>
        <v>1.914</v>
      </c>
      <c r="K57" s="60">
        <f t="shared" si="2"/>
        <v>16766.64</v>
      </c>
      <c r="L57" s="27">
        <f t="shared" si="3"/>
        <v>2200</v>
      </c>
      <c r="M57" s="115"/>
      <c r="N57" s="22" t="s">
        <v>75</v>
      </c>
      <c r="O57" s="93"/>
      <c r="P57" s="30"/>
      <c r="Q57" s="27">
        <f t="shared" si="4"/>
        <v>0</v>
      </c>
      <c r="R57" s="27">
        <f t="shared" si="5"/>
        <v>0</v>
      </c>
      <c r="S57" s="27">
        <f t="shared" si="1"/>
        <v>16766.64</v>
      </c>
      <c r="T57" s="27">
        <f t="shared" si="11"/>
        <v>40763.272</v>
      </c>
      <c r="U57" s="35">
        <f t="shared" si="7"/>
        <v>1</v>
      </c>
      <c r="V57" s="134"/>
      <c r="W57" s="120">
        <f t="shared" si="9"/>
        <v>0</v>
      </c>
      <c r="X57" s="28">
        <f t="shared" si="10"/>
        <v>0</v>
      </c>
      <c r="Y57" s="14"/>
      <c r="Z57" s="15"/>
      <c r="AA57" s="28" t="s">
        <v>103</v>
      </c>
      <c r="AB57" s="63">
        <v>200</v>
      </c>
      <c r="AC57" s="63">
        <v>0.6</v>
      </c>
      <c r="AD57" s="63">
        <v>22</v>
      </c>
      <c r="AE57" s="63">
        <v>80</v>
      </c>
    </row>
    <row r="58" spans="1:31" ht="14.1" customHeight="1" thickBot="1">
      <c r="A58" s="33" t="s">
        <v>34</v>
      </c>
      <c r="B58" s="53" t="s">
        <v>82</v>
      </c>
      <c r="C58" s="82" t="s">
        <v>73</v>
      </c>
      <c r="D58" s="53"/>
      <c r="E58" s="155"/>
      <c r="F58" s="29">
        <v>8760</v>
      </c>
      <c r="G58" s="19" t="s">
        <v>47</v>
      </c>
      <c r="H58" s="19">
        <v>4</v>
      </c>
      <c r="I58" s="58">
        <v>87</v>
      </c>
      <c r="J58" s="19">
        <f t="shared" si="0"/>
        <v>0.348</v>
      </c>
      <c r="K58" s="61">
        <f t="shared" si="2"/>
        <v>3048.4799999999996</v>
      </c>
      <c r="L58" s="19">
        <f t="shared" si="3"/>
        <v>400</v>
      </c>
      <c r="M58" s="116"/>
      <c r="N58" s="49" t="s">
        <v>53</v>
      </c>
      <c r="O58" s="95"/>
      <c r="P58" s="31"/>
      <c r="Q58" s="19">
        <f t="shared" si="4"/>
        <v>0</v>
      </c>
      <c r="R58" s="19">
        <f t="shared" si="5"/>
        <v>0</v>
      </c>
      <c r="S58" s="19">
        <f t="shared" si="1"/>
        <v>3048.4799999999996</v>
      </c>
      <c r="T58" s="19">
        <f t="shared" si="11"/>
        <v>7411.503999999998</v>
      </c>
      <c r="U58" s="36">
        <f t="shared" si="7"/>
        <v>1</v>
      </c>
      <c r="V58" s="135"/>
      <c r="W58" s="121">
        <f t="shared" si="9"/>
        <v>0</v>
      </c>
      <c r="X58" s="37">
        <f t="shared" si="10"/>
        <v>0</v>
      </c>
      <c r="Y58" s="47" t="s">
        <v>23</v>
      </c>
      <c r="Z58" s="48" t="s">
        <v>23</v>
      </c>
      <c r="AA58" s="37" t="s">
        <v>103</v>
      </c>
      <c r="AB58" s="81">
        <v>200</v>
      </c>
      <c r="AC58" s="81">
        <v>0.6</v>
      </c>
      <c r="AD58" s="81">
        <v>22</v>
      </c>
      <c r="AE58" s="81">
        <v>80</v>
      </c>
    </row>
    <row r="59" spans="1:70" s="26" customFormat="1" ht="12.75" customHeight="1" thickBot="1" thickTop="1">
      <c r="A59" s="139"/>
      <c r="B59" s="124" t="s">
        <v>10</v>
      </c>
      <c r="C59" s="125" t="s">
        <v>10</v>
      </c>
      <c r="D59" s="125"/>
      <c r="E59" s="125" t="s">
        <v>10</v>
      </c>
      <c r="F59" s="39" t="s">
        <v>10</v>
      </c>
      <c r="G59" s="39"/>
      <c r="H59" s="40">
        <f>SUM(H7:H58)</f>
        <v>308</v>
      </c>
      <c r="I59" s="39" t="s">
        <v>10</v>
      </c>
      <c r="J59" s="41">
        <f>SUM(J7:J58)</f>
        <v>27.043999999999993</v>
      </c>
      <c r="K59" s="62">
        <f>SUM(K7:K58)</f>
        <v>172412.88999999998</v>
      </c>
      <c r="L59" s="41">
        <f>SUM(L7:L58)</f>
        <v>30800</v>
      </c>
      <c r="M59" s="39" t="s">
        <v>10</v>
      </c>
      <c r="N59" s="39" t="s">
        <v>10</v>
      </c>
      <c r="O59" s="40">
        <f>SUM(O7:O58)</f>
        <v>0</v>
      </c>
      <c r="P59" s="39" t="s">
        <v>121</v>
      </c>
      <c r="Q59" s="41">
        <f>SUM(Q7:Q58)</f>
        <v>0</v>
      </c>
      <c r="R59" s="41">
        <f>SUM(R7:R58)</f>
        <v>0</v>
      </c>
      <c r="S59" s="41">
        <f>SUM(S7:S58)</f>
        <v>172412.88999999998</v>
      </c>
      <c r="T59" s="42">
        <f>SUM(T7:T58)</f>
        <v>427349.64700000006</v>
      </c>
      <c r="U59" s="43">
        <f>1-Q59/J59</f>
        <v>1</v>
      </c>
      <c r="V59" s="43" t="s">
        <v>10</v>
      </c>
      <c r="W59" s="51">
        <f>SUM(W7:W58)</f>
        <v>0</v>
      </c>
      <c r="X59" s="52">
        <f aca="true" t="shared" si="20" ref="X59">W59/T59</f>
        <v>0</v>
      </c>
      <c r="Y59" s="44"/>
      <c r="Z59" s="45"/>
      <c r="AA59" s="46" t="s">
        <v>10</v>
      </c>
      <c r="AB59" s="43" t="s">
        <v>10</v>
      </c>
      <c r="AC59" s="43" t="s">
        <v>10</v>
      </c>
      <c r="AD59" s="43" t="s">
        <v>10</v>
      </c>
      <c r="AE59" s="43" t="s">
        <v>10</v>
      </c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31" ht="38.25" customHeight="1">
      <c r="A60" s="160" t="s">
        <v>123</v>
      </c>
      <c r="B60" s="156" t="s">
        <v>89</v>
      </c>
      <c r="C60" s="157"/>
      <c r="D60" s="157"/>
      <c r="E60" s="158"/>
      <c r="F60" s="123"/>
      <c r="G60" s="123"/>
      <c r="H60" s="123"/>
      <c r="I60" s="123"/>
      <c r="J60" s="123"/>
      <c r="K60" s="123"/>
      <c r="L60" s="123"/>
      <c r="M60" s="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9"/>
      <c r="AC60" s="9"/>
      <c r="AD60" s="9"/>
      <c r="AE60" s="9"/>
    </row>
    <row r="61" spans="1:31" ht="15">
      <c r="A61" s="3"/>
      <c r="B61" s="128" t="s">
        <v>90</v>
      </c>
      <c r="C61" s="126" t="s">
        <v>91</v>
      </c>
      <c r="D61" s="126" t="s">
        <v>92</v>
      </c>
      <c r="E61" s="129" t="s">
        <v>93</v>
      </c>
      <c r="F61" s="3"/>
      <c r="G61" s="3"/>
      <c r="H61" s="3"/>
      <c r="I61" s="3"/>
      <c r="J61" s="3"/>
      <c r="K61" s="3"/>
      <c r="L61" s="3"/>
      <c r="M61" s="3"/>
      <c r="N61" s="3" t="s">
        <v>51</v>
      </c>
      <c r="O61" s="3"/>
      <c r="P61" s="3"/>
      <c r="Q61" s="3"/>
      <c r="R61" s="3"/>
      <c r="S61" s="4"/>
      <c r="T61" s="3"/>
      <c r="U61" s="3"/>
      <c r="V61" s="3"/>
      <c r="W61" s="3"/>
      <c r="X61" s="3"/>
      <c r="Y61" s="3"/>
      <c r="Z61" s="3"/>
      <c r="AA61" s="3"/>
      <c r="AB61" s="9"/>
      <c r="AC61" s="9"/>
      <c r="AD61" s="9"/>
      <c r="AE61" s="9"/>
    </row>
    <row r="62" spans="1:31" ht="89.25">
      <c r="A62" s="3"/>
      <c r="B62" s="130" t="s">
        <v>98</v>
      </c>
      <c r="C62" s="127" t="s">
        <v>94</v>
      </c>
      <c r="D62" s="127" t="s">
        <v>95</v>
      </c>
      <c r="E62" s="131" t="s">
        <v>96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9"/>
      <c r="AC62" s="9"/>
      <c r="AD62" s="9"/>
      <c r="AE62" s="9"/>
    </row>
    <row r="63" spans="1:31" ht="15">
      <c r="A63" s="3"/>
      <c r="B63" s="130">
        <v>0.9</v>
      </c>
      <c r="C63" s="127">
        <v>1</v>
      </c>
      <c r="D63" s="127">
        <v>0.94</v>
      </c>
      <c r="E63" s="131">
        <v>0.95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9"/>
      <c r="AC63" s="9"/>
      <c r="AD63" s="9"/>
      <c r="AE63" s="9"/>
    </row>
    <row r="64" spans="1:31" ht="13.5" thickBot="1">
      <c r="A64" s="3"/>
      <c r="B64" s="132" t="s">
        <v>97</v>
      </c>
      <c r="C64" s="143">
        <f>B63*C63*D63*E63</f>
        <v>0.8037</v>
      </c>
      <c r="D64" s="143"/>
      <c r="E64" s="14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9"/>
      <c r="AC64" s="9"/>
      <c r="AD64" s="9"/>
      <c r="AE64" s="9"/>
    </row>
    <row r="65" spans="6:31" ht="15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</sheetData>
  <autoFilter ref="A6:X59"/>
  <mergeCells count="11">
    <mergeCell ref="A2:B2"/>
    <mergeCell ref="AA4:AE4"/>
    <mergeCell ref="C64:E64"/>
    <mergeCell ref="Y3:Z3"/>
    <mergeCell ref="H4:J4"/>
    <mergeCell ref="M4:N4"/>
    <mergeCell ref="O4:Q4"/>
    <mergeCell ref="E7:E40"/>
    <mergeCell ref="E41:E58"/>
    <mergeCell ref="B60:E60"/>
    <mergeCell ref="A1:B1"/>
  </mergeCells>
  <conditionalFormatting sqref="M42:M47 M7:M40">
    <cfRule type="expression" priority="15" dxfId="1">
      <formula>(NOT(M7=#REF!))</formula>
    </cfRule>
    <cfRule type="expression" priority="16" dxfId="0">
      <formula>M7=#REF!</formula>
    </cfRule>
  </conditionalFormatting>
  <conditionalFormatting sqref="M48:M50">
    <cfRule type="expression" priority="11" dxfId="1">
      <formula>(NOT(M48=#REF!))</formula>
    </cfRule>
    <cfRule type="expression" priority="12" dxfId="0">
      <formula>M48=#REF!</formula>
    </cfRule>
  </conditionalFormatting>
  <conditionalFormatting sqref="M55">
    <cfRule type="expression" priority="5" dxfId="1">
      <formula>(NOT(M55=#REF!))</formula>
    </cfRule>
    <cfRule type="expression" priority="6" dxfId="0">
      <formula>M55=#REF!</formula>
    </cfRule>
  </conditionalFormatting>
  <conditionalFormatting sqref="M41">
    <cfRule type="expression" priority="13" dxfId="1">
      <formula>(NOT(M41=#REF!))</formula>
    </cfRule>
    <cfRule type="expression" priority="14" dxfId="0">
      <formula>M41=#REF!</formula>
    </cfRule>
  </conditionalFormatting>
  <conditionalFormatting sqref="M51">
    <cfRule type="expression" priority="9" dxfId="1">
      <formula>(NOT(M51=#REF!))</formula>
    </cfRule>
    <cfRule type="expression" priority="10" dxfId="0">
      <formula>M51=#REF!</formula>
    </cfRule>
  </conditionalFormatting>
  <conditionalFormatting sqref="M52:M54">
    <cfRule type="expression" priority="7" dxfId="1">
      <formula>(NOT(M52=#REF!))</formula>
    </cfRule>
    <cfRule type="expression" priority="8" dxfId="0">
      <formula>M52=#REF!</formula>
    </cfRule>
  </conditionalFormatting>
  <conditionalFormatting sqref="M57:M58">
    <cfRule type="expression" priority="1" dxfId="1">
      <formula>(NOT(M57=#REF!))</formula>
    </cfRule>
    <cfRule type="expression" priority="2" dxfId="0">
      <formula>M57=#REF!</formula>
    </cfRule>
  </conditionalFormatting>
  <conditionalFormatting sqref="M56">
    <cfRule type="expression" priority="3" dxfId="1">
      <formula>(NOT(M56=#REF!))</formula>
    </cfRule>
    <cfRule type="expression" priority="4" dxfId="0">
      <formula>M56=#REF!</formula>
    </cfRule>
  </conditionalFormatting>
  <printOptions/>
  <pageMargins left="0.15748031496062992" right="0.15748031496062992" top="0.6299212598425197" bottom="0.7874015748031497" header="0.31496062992125984" footer="0.31496062992125984"/>
  <pageSetup horizontalDpi="600" verticalDpi="600" orientation="landscape" paperSize="9" scale="32" r:id="rId1"/>
  <colBreaks count="1" manualBreakCount="1">
    <brk id="3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Roxana Otrubová</cp:lastModifiedBy>
  <cp:lastPrinted>2017-12-07T12:32:49Z</cp:lastPrinted>
  <dcterms:created xsi:type="dcterms:W3CDTF">2017-05-10T10:00:11Z</dcterms:created>
  <dcterms:modified xsi:type="dcterms:W3CDTF">2017-12-07T12:34:27Z</dcterms:modified>
  <cp:category/>
  <cp:version/>
  <cp:contentType/>
  <cp:contentStatus/>
</cp:coreProperties>
</file>