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30" yWindow="525" windowWidth="11190" windowHeight="1170" activeTab="0"/>
  </bookViews>
  <sheets>
    <sheet name="Rekapitulace stavby" sheetId="1" r:id="rId1"/>
    <sheet name="01 - Nemocnice F-M - výmě..." sheetId="2" r:id="rId2"/>
    <sheet name="02 - Nemocnice F-M - výmě..." sheetId="3" r:id="rId3"/>
  </sheets>
  <definedNames>
    <definedName name="_xlnm.Print_Area" localSheetId="1">'01 - Nemocnice F-M - výmě...'!$C$4:$Q$70,'01 - Nemocnice F-M - výmě...'!$C$76:$Q$99,'01 - Nemocnice F-M - výmě...'!$C$105:$Q$159</definedName>
    <definedName name="_xlnm.Print_Area" localSheetId="2">'02 - Nemocnice F-M - výmě...'!$C$4:$Q$70,'02 - Nemocnice F-M - výmě...'!$C$76:$Q$99,'02 - Nemocnice F-M - výmě...'!$C$105:$Q$159</definedName>
    <definedName name="_xlnm.Print_Area" localSheetId="0">'Rekapitulace stavby'!$C$4:$AP$70,'Rekapitulace stavby'!$C$76:$AP$93</definedName>
    <definedName name="_xlnm.Print_Titles" localSheetId="0">'Rekapitulace stavby'!$85:$85</definedName>
    <definedName name="_xlnm.Print_Titles" localSheetId="1">'01 - Nemocnice F-M - výmě...'!$115:$115</definedName>
    <definedName name="_xlnm.Print_Titles" localSheetId="2">'02 - Nemocnice F-M - výmě...'!$115:$115</definedName>
  </definedNames>
  <calcPr fullCalcOnLoad="1"/>
</workbook>
</file>

<file path=xl/sharedStrings.xml><?xml version="1.0" encoding="utf-8"?>
<sst xmlns="http://schemas.openxmlformats.org/spreadsheetml/2006/main" count="1319" uniqueCount="264">
  <si>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</si>
  <si>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</si>
  <si>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</si>
  <si>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</si>
  <si>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</si>
  <si>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</si>
  <si>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</si>
  <si>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</si>
  <si>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</si>
  <si>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</si>
  <si>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</si>
  <si>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</si>
  <si>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</si>
  <si>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</si>
  <si>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</si>
  <si>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</si>
  <si>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0781-2018A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</si>
  <si>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</si>
  <si>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</si>
  <si>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</si>
  <si>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</si>
  <si>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</si>
  <si>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</si>
  <si>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</si>
  <si>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</si>
  <si>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</si>
  <si>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</si>
  <si>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</si>
  <si>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</si>
  <si>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</si>
  <si>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</si>
  <si>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</si>
  <si>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</si>
  <si>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</si>
  <si>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</si>
  <si>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</si>
  <si>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</si>
  <si>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</si>
  <si>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</si>
  <si>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</si>
  <si>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</si>
  <si>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</si>
  <si>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</si>
  <si>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</si>
  <si>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</si>
  <si>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</si>
  <si>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</si>
  <si>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</si>
  <si>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</si>
  <si>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</si>
  <si>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</si>
  <si>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</si>
  <si>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</si>
  <si>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</si>
  <si>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</si>
  <si>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</si>
  <si>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</si>
  <si>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</si>
  <si>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</si>
  <si>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</si>
  <si>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</si>
  <si>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</si>
  <si>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</si>
  <si>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</si>
  <si>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</si>
  <si>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</si>
  <si>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</si>
  <si>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</si>
  <si>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</si>
  <si>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</si>
  <si>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</si>
  <si>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</si>
  <si>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</si>
  <si>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{34a21edf-e3ae-4fd9-9b73-689a3ea8ca42}</t>
  </si>
  <si>
    <t>{00000000-0000-0000-0000-000000000000}</t>
  </si>
  <si>
    <t>/</t>
  </si>
  <si>
    <t>01</t>
  </si>
  <si>
    <t>1</t>
  </si>
  <si>
    <t>{58f05903-3afe-459c-b59e-865ab74fdf5f}</t>
  </si>
  <si>
    <t>02</t>
  </si>
  <si>
    <t>{831e2330-7438-480d-a59f-f278d134cb7c}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</si>
  <si>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</si>
  <si>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</si>
  <si>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</si>
  <si>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</si>
  <si>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</si>
  <si>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</si>
  <si>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</si>
  <si>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</si>
  <si>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</si>
  <si>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</si>
  <si>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</si>
  <si>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</si>
  <si>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</si>
  <si>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</si>
  <si>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</si>
  <si>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</si>
  <si>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</si>
  <si>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</si>
  <si>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</si>
  <si>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</si>
  <si>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</si>
  <si>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  94 - Lešení a stavební výtahy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</si>
  <si>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</si>
  <si>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</si>
  <si>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</si>
  <si>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</si>
  <si>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</si>
  <si>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</si>
  <si>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</si>
  <si>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</si>
  <si>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</si>
  <si>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</si>
  <si>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</si>
  <si>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</si>
  <si>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</si>
  <si>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</si>
  <si>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</si>
  <si>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</si>
  <si>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</si>
  <si>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</si>
  <si>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</si>
  <si>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</si>
  <si>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</si>
  <si>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94541R04</t>
  </si>
  <si>
    <t>Teleskopická hydraulická montážní plošina výška zdvihu do 29 m</t>
  </si>
  <si>
    <t>den</t>
  </si>
  <si>
    <t>4</t>
  </si>
  <si>
    <t>3</t>
  </si>
  <si>
    <t>641251122</t>
  </si>
  <si>
    <t>94541R08</t>
  </si>
  <si>
    <t>Ohrazení, zabezpečovací práce</t>
  </si>
  <si>
    <t>soubor</t>
  </si>
  <si>
    <t>568236018</t>
  </si>
  <si>
    <t>997013117</t>
  </si>
  <si>
    <t>Vnitrostaveništní doprava suti a vybouraných hmot pro budovy v do 24 m s použitím mechanizace</t>
  </si>
  <si>
    <t>t</t>
  </si>
  <si>
    <t>1212417490</t>
  </si>
  <si>
    <t>997013509</t>
  </si>
  <si>
    <t>Příplatek k odvozu suti a vybouraných hmot na skládku ZKD 1 km přes 1 km</t>
  </si>
  <si>
    <t>-241255407</t>
  </si>
  <si>
    <t>5</t>
  </si>
  <si>
    <t>997013511</t>
  </si>
  <si>
    <t>Odvoz suti a vybouraných hmot z meziskládky na skládku do 1 km s naložením a se složením</t>
  </si>
  <si>
    <t>-1238375551</t>
  </si>
  <si>
    <t>6</t>
  </si>
  <si>
    <t>997013831</t>
  </si>
  <si>
    <t>Poplatek za uložení stavebního směsného odpadu na skládce (skládkovné)</t>
  </si>
  <si>
    <t>1409488863</t>
  </si>
  <si>
    <t>7</t>
  </si>
  <si>
    <t>764004801</t>
  </si>
  <si>
    <t>Demontáž podokapního žlabu do suti</t>
  </si>
  <si>
    <t>m</t>
  </si>
  <si>
    <t>16</t>
  </si>
  <si>
    <t>-298619677</t>
  </si>
  <si>
    <t>24</t>
  </si>
  <si>
    <t>764212674</t>
  </si>
  <si>
    <t>Oplechování oblé okapové hrany z Pz s povrchovou úpravou rš 330 mm</t>
  </si>
  <si>
    <t>73651766</t>
  </si>
  <si>
    <t>8</t>
  </si>
  <si>
    <t>764511603</t>
  </si>
  <si>
    <t>Žlab podokapní půlkruhový z Pz s povrchovou úpravou rš 400 mm</t>
  </si>
  <si>
    <t>1823711853</t>
  </si>
  <si>
    <t>22</t>
  </si>
  <si>
    <t>76451R01</t>
  </si>
  <si>
    <t>Příplatek za montáž žlabu do kónus z Pz s povrchovou úpravou rš 400 mm</t>
  </si>
  <si>
    <t>-1636880574</t>
  </si>
  <si>
    <t>23</t>
  </si>
  <si>
    <t>764511644</t>
  </si>
  <si>
    <t>Kotlík oválný (trychtýřový) pro podokapní žlaby z Pz s povrchovou úpravou 400/120 mm vč. dopojení na svod</t>
  </si>
  <si>
    <t>kus</t>
  </si>
  <si>
    <t>654810921</t>
  </si>
  <si>
    <t>27</t>
  </si>
  <si>
    <t>HZS2152</t>
  </si>
  <si>
    <t>Hodinová zúčtovací sazba klempíř odborný (nezměřitelné práce - úprava krokví a oplechování)</t>
  </si>
  <si>
    <t>hod</t>
  </si>
  <si>
    <t>-1598511082</t>
  </si>
  <si>
    <t>10</t>
  </si>
  <si>
    <t>998764203</t>
  </si>
  <si>
    <t>Přesun hmot procentní pro konstrukce klempířské v objektech v do 24 m</t>
  </si>
  <si>
    <t>%</t>
  </si>
  <si>
    <t>957981175</t>
  </si>
  <si>
    <t>11</t>
  </si>
  <si>
    <t>765121014</t>
  </si>
  <si>
    <t>Montáž krytiny betonové sklonu do 30° na sucho přes 8 do 10 ks/m2</t>
  </si>
  <si>
    <t>m2</t>
  </si>
  <si>
    <t>1127297448</t>
  </si>
  <si>
    <t>"výměna háků"12*1</t>
  </si>
  <si>
    <t>VV</t>
  </si>
  <si>
    <t>"dodávka sněžáků"12*0,5</t>
  </si>
  <si>
    <t>Součet</t>
  </si>
  <si>
    <t>25</t>
  </si>
  <si>
    <t>765121202</t>
  </si>
  <si>
    <t>Montáž krytiny betonové okapní větrací mřížka</t>
  </si>
  <si>
    <t>544436562</t>
  </si>
  <si>
    <t>26</t>
  </si>
  <si>
    <t>M</t>
  </si>
  <si>
    <t>596602020</t>
  </si>
  <si>
    <t>mřížka ochranná větrací jednoduchá 100/5,5 cm (černá)</t>
  </si>
  <si>
    <t>32</t>
  </si>
  <si>
    <t>-1910270328</t>
  </si>
  <si>
    <t>12</t>
  </si>
  <si>
    <t>765121503</t>
  </si>
  <si>
    <t>Příplatek k montáži krytiny betonové za sklon přes 30° do 40°</t>
  </si>
  <si>
    <t>376475929</t>
  </si>
  <si>
    <t>13</t>
  </si>
  <si>
    <t>765121802</t>
  </si>
  <si>
    <t>Demontáž krytiny betonové sklonu do 30° na sucho k dalšímu použití</t>
  </si>
  <si>
    <t>-1977615920</t>
  </si>
  <si>
    <t>14</t>
  </si>
  <si>
    <t>765121822</t>
  </si>
  <si>
    <t>Příplatek k demontáži krytiny betonové k dalšímu použití za sklon přes 30°</t>
  </si>
  <si>
    <t>-260707815</t>
  </si>
  <si>
    <t>592440540</t>
  </si>
  <si>
    <t>taška Classic STAR základní 1/1 33x42cm</t>
  </si>
  <si>
    <t>-818174744</t>
  </si>
  <si>
    <t>765125402</t>
  </si>
  <si>
    <t>Montáž držáku (mříže sněholamu, kulatiny) pro betonovou krytinu</t>
  </si>
  <si>
    <t>-86512948</t>
  </si>
  <si>
    <t>17</t>
  </si>
  <si>
    <t>765125403</t>
  </si>
  <si>
    <t>Montáž mříže sněholamu pro betonovou krytinu</t>
  </si>
  <si>
    <t>-215139090</t>
  </si>
  <si>
    <t>18</t>
  </si>
  <si>
    <t>596606490</t>
  </si>
  <si>
    <t>komplet protisněhový (držák mříže, sněhová mříž, spojka mříže)</t>
  </si>
  <si>
    <t>-123367447</t>
  </si>
  <si>
    <t>19</t>
  </si>
  <si>
    <t>998765203</t>
  </si>
  <si>
    <t>Přesun hmot procentní pro krytiny skládané v objektech v do 24 m</t>
  </si>
  <si>
    <t>1616544574</t>
  </si>
  <si>
    <t>1229030082</t>
  </si>
  <si>
    <t>-1102338807</t>
  </si>
  <si>
    <t>-1773810851</t>
  </si>
  <si>
    <t>1778574964</t>
  </si>
  <si>
    <t>1289863977</t>
  </si>
  <si>
    <t>-573644897</t>
  </si>
  <si>
    <t>267982838</t>
  </si>
  <si>
    <t>-1293793317</t>
  </si>
  <si>
    <t>9</t>
  </si>
  <si>
    <t>-1756708473</t>
  </si>
  <si>
    <t>76451R</t>
  </si>
  <si>
    <t>Napojení nového žlabu rš 400 mm na původní rš 500 mm vč. úpravy</t>
  </si>
  <si>
    <t>-470560236</t>
  </si>
  <si>
    <t>402886189</t>
  </si>
  <si>
    <t>148727959</t>
  </si>
  <si>
    <t>1424504995</t>
  </si>
  <si>
    <t>-1294920574</t>
  </si>
  <si>
    <t>656277271</t>
  </si>
  <si>
    <t>-240834962</t>
  </si>
  <si>
    <t>786686556</t>
  </si>
  <si>
    <t>260734746</t>
  </si>
  <si>
    <t>-971020456</t>
  </si>
  <si>
    <t>20</t>
  </si>
  <si>
    <t>-1974733739</t>
  </si>
  <si>
    <t>-545586127</t>
  </si>
  <si>
    <t>-285251378</t>
  </si>
  <si>
    <t>1348849302</t>
  </si>
  <si>
    <t>92435555</t>
  </si>
  <si>
    <t>Nemocnice F-M - výměna střešních žlabů vč. dodávky sněhových zachytávačů</t>
  </si>
  <si>
    <t>Nemocnice F-M - výměna střešních žlabů vč. dodávky sněhových zachytávačů - budova B</t>
  </si>
  <si>
    <t>Nemocnice F-M - výměna střešních žlabů vč. dodávky sněhových zachytávačů - budova C</t>
  </si>
  <si>
    <t>01 - Nemocnice F-M - výměna střešních žlabů vč. dodávky sněhových zachytávačů - budova B</t>
  </si>
  <si>
    <t>02 - Nemocnice F-M - výměna střešních žlabů vč. dodávky sněhových zachytávačů - budova C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</si>
</sst>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" fontId="25" fillId="3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4" fillId="3" borderId="25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195" t="s">
        <v>8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174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5"/>
      <c r="AS4" s="19" t="s">
        <v>13</v>
      </c>
      <c r="BS4" s="20" t="s">
        <v>14</v>
      </c>
    </row>
    <row r="5" spans="2:71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176" t="s">
        <v>16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26"/>
      <c r="AQ5" s="25"/>
      <c r="BS5" s="20" t="s">
        <v>9</v>
      </c>
    </row>
    <row r="6" spans="2:71" ht="36.95" customHeight="1">
      <c r="B6" s="24"/>
      <c r="C6" s="26"/>
      <c r="D6" s="29" t="s">
        <v>17</v>
      </c>
      <c r="E6" s="26"/>
      <c r="F6" s="26"/>
      <c r="G6" s="26"/>
      <c r="H6" s="26"/>
      <c r="I6" s="26"/>
      <c r="J6" s="26"/>
      <c r="K6" s="178" t="s">
        <v>259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26"/>
      <c r="AQ6" s="25"/>
      <c r="BS6" s="20" t="s">
        <v>9</v>
      </c>
    </row>
    <row r="7" spans="2:71" ht="14.45" customHeight="1">
      <c r="B7" s="24"/>
      <c r="C7" s="26"/>
      <c r="D7" s="30" t="s">
        <v>18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19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2:71" ht="14.45" customHeight="1">
      <c r="B8" s="24"/>
      <c r="C8" s="26"/>
      <c r="D8" s="30" t="s">
        <v>20</v>
      </c>
      <c r="E8" s="26"/>
      <c r="F8" s="26"/>
      <c r="G8" s="26"/>
      <c r="H8" s="26"/>
      <c r="I8" s="26"/>
      <c r="J8" s="26"/>
      <c r="K8" s="28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22</v>
      </c>
      <c r="AL8" s="26"/>
      <c r="AM8" s="26"/>
      <c r="AN8" s="168">
        <v>43424</v>
      </c>
      <c r="AO8" s="26"/>
      <c r="AP8" s="26"/>
      <c r="AQ8" s="25"/>
      <c r="BS8" s="20" t="s">
        <v>9</v>
      </c>
    </row>
    <row r="9" spans="2:71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2:71" ht="14.45" customHeight="1">
      <c r="B10" s="24"/>
      <c r="C10" s="26"/>
      <c r="D10" s="30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24</v>
      </c>
      <c r="AL10" s="26"/>
      <c r="AM10" s="26"/>
      <c r="AN10" s="28" t="s">
        <v>5</v>
      </c>
      <c r="AO10" s="26"/>
      <c r="AP10" s="26"/>
      <c r="AQ10" s="25"/>
      <c r="BS10" s="20" t="s">
        <v>9</v>
      </c>
    </row>
    <row r="11" spans="2:71" ht="18.4" customHeight="1">
      <c r="B11" s="24"/>
      <c r="C11" s="26"/>
      <c r="D11" s="26"/>
      <c r="E11" s="28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25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2:71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2:71" ht="14.45" customHeight="1">
      <c r="B13" s="24"/>
      <c r="C13" s="26"/>
      <c r="D13" s="30" t="s">
        <v>26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24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2:71" ht="15">
      <c r="B14" s="24"/>
      <c r="C14" s="26"/>
      <c r="D14" s="26"/>
      <c r="E14" s="28" t="s">
        <v>21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25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2:71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2:71" ht="14.45" customHeight="1">
      <c r="B16" s="24"/>
      <c r="C16" s="26"/>
      <c r="D16" s="30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24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4" customHeight="1">
      <c r="B17" s="24"/>
      <c r="C17" s="26"/>
      <c r="D17" s="26"/>
      <c r="E17" s="28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25</v>
      </c>
      <c r="AL17" s="26"/>
      <c r="AM17" s="26"/>
      <c r="AN17" s="28" t="s">
        <v>5</v>
      </c>
      <c r="AO17" s="26"/>
      <c r="AP17" s="26"/>
      <c r="AQ17" s="25"/>
      <c r="BS17" s="20" t="s">
        <v>28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29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24</v>
      </c>
      <c r="AL19" s="26"/>
      <c r="AM19" s="26"/>
      <c r="AN19" s="28" t="s">
        <v>5</v>
      </c>
      <c r="AO19" s="26"/>
      <c r="AP19" s="26"/>
      <c r="AQ19" s="25"/>
      <c r="BS19" s="20" t="s">
        <v>9</v>
      </c>
    </row>
    <row r="20" spans="2:43" ht="18.4" customHeight="1">
      <c r="B20" s="24"/>
      <c r="C20" s="26"/>
      <c r="D20" s="26"/>
      <c r="E20" s="28" t="s">
        <v>21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25</v>
      </c>
      <c r="AL20" s="26"/>
      <c r="AM20" s="26"/>
      <c r="AN20" s="28" t="s">
        <v>5</v>
      </c>
      <c r="AO20" s="26"/>
      <c r="AP20" s="26"/>
      <c r="AQ20" s="25"/>
    </row>
    <row r="21" spans="2:43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5">
      <c r="B22" s="24"/>
      <c r="C22" s="26"/>
      <c r="D22" s="30" t="s">
        <v>30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4.45" customHeight="1">
      <c r="B23" s="24"/>
      <c r="C23" s="26"/>
      <c r="D23" s="26"/>
      <c r="E23" s="179" t="s">
        <v>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6"/>
      <c r="AP23" s="26"/>
      <c r="AQ23" s="25"/>
    </row>
    <row r="24" spans="2:43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43" ht="14.45" customHeight="1">
      <c r="B26" s="24"/>
      <c r="C26" s="26"/>
      <c r="D26" s="32" t="s">
        <v>31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3">
        <f>ROUND(AG87,2)</f>
        <v>0</v>
      </c>
      <c r="AL26" s="177"/>
      <c r="AM26" s="177"/>
      <c r="AN26" s="177"/>
      <c r="AO26" s="177"/>
      <c r="AP26" s="26"/>
      <c r="AQ26" s="25"/>
    </row>
    <row r="27" spans="2:43" ht="14.45" customHeight="1">
      <c r="B27" s="24"/>
      <c r="C27" s="26"/>
      <c r="D27" s="32" t="s">
        <v>32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3">
        <f>ROUND(AG91,2)</f>
        <v>0</v>
      </c>
      <c r="AL27" s="203"/>
      <c r="AM27" s="203"/>
      <c r="AN27" s="203"/>
      <c r="AO27" s="203"/>
      <c r="AP27" s="26"/>
      <c r="AQ27" s="25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4">
        <f>ROUND(AK26+AK27,2)</f>
        <v>0</v>
      </c>
      <c r="AL29" s="205"/>
      <c r="AM29" s="205"/>
      <c r="AN29" s="205"/>
      <c r="AO29" s="205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34</v>
      </c>
      <c r="E31" s="39"/>
      <c r="F31" s="40" t="s">
        <v>35</v>
      </c>
      <c r="G31" s="39"/>
      <c r="H31" s="39"/>
      <c r="I31" s="39"/>
      <c r="J31" s="39"/>
      <c r="K31" s="39"/>
      <c r="L31" s="169">
        <v>0.21</v>
      </c>
      <c r="M31" s="170"/>
      <c r="N31" s="170"/>
      <c r="O31" s="170"/>
      <c r="P31" s="39"/>
      <c r="Q31" s="39"/>
      <c r="R31" s="39"/>
      <c r="S31" s="39"/>
      <c r="T31" s="42" t="s">
        <v>36</v>
      </c>
      <c r="U31" s="39"/>
      <c r="V31" s="39"/>
      <c r="W31" s="171">
        <f>ROUND(AZ87+SUM(CD92),2)</f>
        <v>0</v>
      </c>
      <c r="X31" s="170"/>
      <c r="Y31" s="170"/>
      <c r="Z31" s="170"/>
      <c r="AA31" s="170"/>
      <c r="AB31" s="170"/>
      <c r="AC31" s="170"/>
      <c r="AD31" s="170"/>
      <c r="AE31" s="170"/>
      <c r="AF31" s="39"/>
      <c r="AG31" s="39"/>
      <c r="AH31" s="39"/>
      <c r="AI31" s="39"/>
      <c r="AJ31" s="39"/>
      <c r="AK31" s="171">
        <f>ROUND(AV87+SUM(BY92),2)</f>
        <v>0</v>
      </c>
      <c r="AL31" s="170"/>
      <c r="AM31" s="170"/>
      <c r="AN31" s="170"/>
      <c r="AO31" s="170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37</v>
      </c>
      <c r="G32" s="39"/>
      <c r="H32" s="39"/>
      <c r="I32" s="39"/>
      <c r="J32" s="39"/>
      <c r="K32" s="39"/>
      <c r="L32" s="169">
        <v>0.15</v>
      </c>
      <c r="M32" s="170"/>
      <c r="N32" s="170"/>
      <c r="O32" s="170"/>
      <c r="P32" s="39"/>
      <c r="Q32" s="39"/>
      <c r="R32" s="39"/>
      <c r="S32" s="39"/>
      <c r="T32" s="42" t="s">
        <v>36</v>
      </c>
      <c r="U32" s="39"/>
      <c r="V32" s="39"/>
      <c r="W32" s="171">
        <f>ROUND(BA87+SUM(CE92),2)</f>
        <v>0</v>
      </c>
      <c r="X32" s="170"/>
      <c r="Y32" s="170"/>
      <c r="Z32" s="170"/>
      <c r="AA32" s="170"/>
      <c r="AB32" s="170"/>
      <c r="AC32" s="170"/>
      <c r="AD32" s="170"/>
      <c r="AE32" s="170"/>
      <c r="AF32" s="39"/>
      <c r="AG32" s="39"/>
      <c r="AH32" s="39"/>
      <c r="AI32" s="39"/>
      <c r="AJ32" s="39"/>
      <c r="AK32" s="171">
        <f>ROUND(AW87+SUM(BZ92),2)</f>
        <v>0</v>
      </c>
      <c r="AL32" s="170"/>
      <c r="AM32" s="170"/>
      <c r="AN32" s="170"/>
      <c r="AO32" s="170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38</v>
      </c>
      <c r="G33" s="39"/>
      <c r="H33" s="39"/>
      <c r="I33" s="39"/>
      <c r="J33" s="39"/>
      <c r="K33" s="39"/>
      <c r="L33" s="169">
        <v>0.21</v>
      </c>
      <c r="M33" s="170"/>
      <c r="N33" s="170"/>
      <c r="O33" s="170"/>
      <c r="P33" s="39"/>
      <c r="Q33" s="39"/>
      <c r="R33" s="39"/>
      <c r="S33" s="39"/>
      <c r="T33" s="42" t="s">
        <v>36</v>
      </c>
      <c r="U33" s="39"/>
      <c r="V33" s="39"/>
      <c r="W33" s="171">
        <f>ROUND(BB87+SUM(CF92),2)</f>
        <v>0</v>
      </c>
      <c r="X33" s="170"/>
      <c r="Y33" s="170"/>
      <c r="Z33" s="170"/>
      <c r="AA33" s="170"/>
      <c r="AB33" s="170"/>
      <c r="AC33" s="170"/>
      <c r="AD33" s="170"/>
      <c r="AE33" s="170"/>
      <c r="AF33" s="39"/>
      <c r="AG33" s="39"/>
      <c r="AH33" s="39"/>
      <c r="AI33" s="39"/>
      <c r="AJ33" s="39"/>
      <c r="AK33" s="171">
        <v>0</v>
      </c>
      <c r="AL33" s="170"/>
      <c r="AM33" s="170"/>
      <c r="AN33" s="170"/>
      <c r="AO33" s="170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39</v>
      </c>
      <c r="G34" s="39"/>
      <c r="H34" s="39"/>
      <c r="I34" s="39"/>
      <c r="J34" s="39"/>
      <c r="K34" s="39"/>
      <c r="L34" s="169">
        <v>0.15</v>
      </c>
      <c r="M34" s="170"/>
      <c r="N34" s="170"/>
      <c r="O34" s="170"/>
      <c r="P34" s="39"/>
      <c r="Q34" s="39"/>
      <c r="R34" s="39"/>
      <c r="S34" s="39"/>
      <c r="T34" s="42" t="s">
        <v>36</v>
      </c>
      <c r="U34" s="39"/>
      <c r="V34" s="39"/>
      <c r="W34" s="171">
        <f>ROUND(BC87+SUM(CG92),2)</f>
        <v>0</v>
      </c>
      <c r="X34" s="170"/>
      <c r="Y34" s="170"/>
      <c r="Z34" s="170"/>
      <c r="AA34" s="170"/>
      <c r="AB34" s="170"/>
      <c r="AC34" s="170"/>
      <c r="AD34" s="170"/>
      <c r="AE34" s="170"/>
      <c r="AF34" s="39"/>
      <c r="AG34" s="39"/>
      <c r="AH34" s="39"/>
      <c r="AI34" s="39"/>
      <c r="AJ34" s="39"/>
      <c r="AK34" s="171">
        <v>0</v>
      </c>
      <c r="AL34" s="170"/>
      <c r="AM34" s="170"/>
      <c r="AN34" s="170"/>
      <c r="AO34" s="170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40</v>
      </c>
      <c r="G35" s="39"/>
      <c r="H35" s="39"/>
      <c r="I35" s="39"/>
      <c r="J35" s="39"/>
      <c r="K35" s="39"/>
      <c r="L35" s="169">
        <v>0</v>
      </c>
      <c r="M35" s="170"/>
      <c r="N35" s="170"/>
      <c r="O35" s="170"/>
      <c r="P35" s="39"/>
      <c r="Q35" s="39"/>
      <c r="R35" s="39"/>
      <c r="S35" s="39"/>
      <c r="T35" s="42" t="s">
        <v>36</v>
      </c>
      <c r="U35" s="39"/>
      <c r="V35" s="39"/>
      <c r="W35" s="171">
        <f>ROUND(BD87+SUM(CH92),2)</f>
        <v>0</v>
      </c>
      <c r="X35" s="170"/>
      <c r="Y35" s="170"/>
      <c r="Z35" s="170"/>
      <c r="AA35" s="170"/>
      <c r="AB35" s="170"/>
      <c r="AC35" s="170"/>
      <c r="AD35" s="170"/>
      <c r="AE35" s="170"/>
      <c r="AF35" s="39"/>
      <c r="AG35" s="39"/>
      <c r="AH35" s="39"/>
      <c r="AI35" s="39"/>
      <c r="AJ35" s="39"/>
      <c r="AK35" s="171">
        <v>0</v>
      </c>
      <c r="AL35" s="170"/>
      <c r="AM35" s="170"/>
      <c r="AN35" s="170"/>
      <c r="AO35" s="170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42</v>
      </c>
      <c r="U37" s="46"/>
      <c r="V37" s="46"/>
      <c r="W37" s="46"/>
      <c r="X37" s="188" t="s">
        <v>43</v>
      </c>
      <c r="Y37" s="189"/>
      <c r="Z37" s="189"/>
      <c r="AA37" s="189"/>
      <c r="AB37" s="189"/>
      <c r="AC37" s="46"/>
      <c r="AD37" s="46"/>
      <c r="AE37" s="46"/>
      <c r="AF37" s="46"/>
      <c r="AG37" s="46"/>
      <c r="AH37" s="46"/>
      <c r="AI37" s="46"/>
      <c r="AJ37" s="46"/>
      <c r="AK37" s="190">
        <f>SUM(AK29:AK35)</f>
        <v>0</v>
      </c>
      <c r="AL37" s="189"/>
      <c r="AM37" s="189"/>
      <c r="AN37" s="189"/>
      <c r="AO37" s="191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3.5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 ht="13.5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 ht="13.5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 ht="13.5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 ht="13.5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 ht="13.5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 ht="13.5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 ht="13.5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46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47</v>
      </c>
      <c r="AN58" s="54"/>
      <c r="AO58" s="56"/>
      <c r="AP58" s="34"/>
      <c r="AQ58" s="35"/>
    </row>
    <row r="59" spans="2:43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48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49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 ht="13.5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 ht="13.5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 ht="13.5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 ht="13.5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 ht="13.5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 ht="13.5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 ht="13.5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46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47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174" t="s">
        <v>50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0781-2018A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192" t="str">
        <f>K6</f>
        <v>Nemocnice F-M - výměna střešních žlabů vč. dodávky sněhových zachytávačů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20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22</v>
      </c>
      <c r="AJ80" s="34"/>
      <c r="AK80" s="34"/>
      <c r="AL80" s="34"/>
      <c r="AM80" s="71">
        <f>IF(AN8="","",AN8)</f>
        <v>43424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23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27</v>
      </c>
      <c r="AJ82" s="34"/>
      <c r="AK82" s="34"/>
      <c r="AL82" s="34"/>
      <c r="AM82" s="180" t="str">
        <f>IF(E17="","",E17)</f>
        <v xml:space="preserve"> </v>
      </c>
      <c r="AN82" s="180"/>
      <c r="AO82" s="180"/>
      <c r="AP82" s="180"/>
      <c r="AQ82" s="35"/>
      <c r="AS82" s="199" t="s">
        <v>51</v>
      </c>
      <c r="AT82" s="200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30" t="s">
        <v>26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29</v>
      </c>
      <c r="AJ83" s="34"/>
      <c r="AK83" s="34"/>
      <c r="AL83" s="34"/>
      <c r="AM83" s="180" t="str">
        <f>IF(E20="","",E20)</f>
        <v xml:space="preserve"> </v>
      </c>
      <c r="AN83" s="180"/>
      <c r="AO83" s="180"/>
      <c r="AP83" s="180"/>
      <c r="AQ83" s="35"/>
      <c r="AS83" s="201"/>
      <c r="AT83" s="202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01"/>
      <c r="AT84" s="202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181" t="s">
        <v>52</v>
      </c>
      <c r="D85" s="182"/>
      <c r="E85" s="182"/>
      <c r="F85" s="182"/>
      <c r="G85" s="182"/>
      <c r="H85" s="46"/>
      <c r="I85" s="186" t="s">
        <v>53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6" t="s">
        <v>54</v>
      </c>
      <c r="AH85" s="182"/>
      <c r="AI85" s="182"/>
      <c r="AJ85" s="182"/>
      <c r="AK85" s="182"/>
      <c r="AL85" s="182"/>
      <c r="AM85" s="182"/>
      <c r="AN85" s="186" t="s">
        <v>55</v>
      </c>
      <c r="AO85" s="182"/>
      <c r="AP85" s="187"/>
      <c r="AQ85" s="35"/>
      <c r="AS85" s="73" t="s">
        <v>56</v>
      </c>
      <c r="AT85" s="74" t="s">
        <v>57</v>
      </c>
      <c r="AU85" s="74" t="s">
        <v>58</v>
      </c>
      <c r="AV85" s="74" t="s">
        <v>59</v>
      </c>
      <c r="AW85" s="74" t="s">
        <v>60</v>
      </c>
      <c r="AX85" s="74" t="s">
        <v>61</v>
      </c>
      <c r="AY85" s="74" t="s">
        <v>62</v>
      </c>
      <c r="AZ85" s="74" t="s">
        <v>63</v>
      </c>
      <c r="BA85" s="74" t="s">
        <v>64</v>
      </c>
      <c r="BB85" s="74" t="s">
        <v>65</v>
      </c>
      <c r="BC85" s="74" t="s">
        <v>66</v>
      </c>
      <c r="BD85" s="75" t="s">
        <v>67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6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7" t="s">
        <v>68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7">
        <f>ROUND(SUM(AG88:AG89),2)</f>
        <v>0</v>
      </c>
      <c r="AH87" s="197"/>
      <c r="AI87" s="197"/>
      <c r="AJ87" s="197"/>
      <c r="AK87" s="197"/>
      <c r="AL87" s="197"/>
      <c r="AM87" s="197"/>
      <c r="AN87" s="198">
        <f>SUM(AG87,AT87)</f>
        <v>0</v>
      </c>
      <c r="AO87" s="198"/>
      <c r="AP87" s="198"/>
      <c r="AQ87" s="69"/>
      <c r="AS87" s="79">
        <f>ROUND(SUM(AS88:AS89),2)</f>
        <v>0</v>
      </c>
      <c r="AT87" s="80">
        <f>ROUND(SUM(AV87:AW87),2)</f>
        <v>0</v>
      </c>
      <c r="AU87" s="81">
        <f>ROUND(SUM(AU88:AU89),5)</f>
        <v>106.2786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ROUND(SUM(AZ88:AZ89),2)</f>
        <v>0</v>
      </c>
      <c r="BA87" s="80">
        <f>ROUND(SUM(BA88:BA89),2)</f>
        <v>0</v>
      </c>
      <c r="BB87" s="80">
        <f>ROUND(SUM(BB88:BB89),2)</f>
        <v>0</v>
      </c>
      <c r="BC87" s="80">
        <f>ROUND(SUM(BC88:BC89),2)</f>
        <v>0</v>
      </c>
      <c r="BD87" s="82">
        <f>ROUND(SUM(BD88:BD89),2)</f>
        <v>0</v>
      </c>
      <c r="BS87" s="83" t="s">
        <v>69</v>
      </c>
      <c r="BT87" s="83" t="s">
        <v>70</v>
      </c>
      <c r="BU87" s="84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43.15" customHeight="1">
      <c r="A88" s="85" t="s">
        <v>75</v>
      </c>
      <c r="B88" s="86"/>
      <c r="C88" s="87"/>
      <c r="D88" s="183" t="s">
        <v>76</v>
      </c>
      <c r="E88" s="183"/>
      <c r="F88" s="183"/>
      <c r="G88" s="183"/>
      <c r="H88" s="183"/>
      <c r="I88" s="88"/>
      <c r="J88" s="183" t="s">
        <v>260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4">
        <f ca="1">'01 - Nemocnice F-M - výmě...'!M30</f>
        <v>0</v>
      </c>
      <c r="AH88" s="185"/>
      <c r="AI88" s="185"/>
      <c r="AJ88" s="185"/>
      <c r="AK88" s="185"/>
      <c r="AL88" s="185"/>
      <c r="AM88" s="185"/>
      <c r="AN88" s="184">
        <f>SUM(AG88,AT88)</f>
        <v>0</v>
      </c>
      <c r="AO88" s="185"/>
      <c r="AP88" s="185"/>
      <c r="AQ88" s="89"/>
      <c r="AS88" s="90">
        <f ca="1">'01 - Nemocnice F-M - výmě...'!M28</f>
        <v>0</v>
      </c>
      <c r="AT88" s="91">
        <f ca="1">ROUND(SUM(AV88:AW88),2)</f>
        <v>0</v>
      </c>
      <c r="AU88" s="92">
        <f ca="1">'01 - Nemocnice F-M - výmě...'!W116</f>
        <v>53.13929999999999</v>
      </c>
      <c r="AV88" s="91">
        <f ca="1">'01 - Nemocnice F-M - výmě...'!M32</f>
        <v>0</v>
      </c>
      <c r="AW88" s="91">
        <f ca="1">'01 - Nemocnice F-M - výmě...'!M33</f>
        <v>0</v>
      </c>
      <c r="AX88" s="91">
        <f ca="1">'01 - Nemocnice F-M - výmě...'!M34</f>
        <v>0</v>
      </c>
      <c r="AY88" s="91">
        <f ca="1">'01 - Nemocnice F-M - výmě...'!M35</f>
        <v>0</v>
      </c>
      <c r="AZ88" s="91">
        <f ca="1">'01 - Nemocnice F-M - výmě...'!H32</f>
        <v>0</v>
      </c>
      <c r="BA88" s="91">
        <f ca="1">'01 - Nemocnice F-M - výmě...'!H33</f>
        <v>0</v>
      </c>
      <c r="BB88" s="91">
        <f ca="1">'01 - Nemocnice F-M - výmě...'!H34</f>
        <v>0</v>
      </c>
      <c r="BC88" s="91">
        <f ca="1">'01 - Nemocnice F-M - výmě...'!H35</f>
        <v>0</v>
      </c>
      <c r="BD88" s="93">
        <f ca="1">'01 - Nemocnice F-M - výmě...'!H36</f>
        <v>0</v>
      </c>
      <c r="BT88" s="94" t="s">
        <v>77</v>
      </c>
      <c r="BV88" s="94" t="s">
        <v>72</v>
      </c>
      <c r="BW88" s="94" t="s">
        <v>78</v>
      </c>
      <c r="BX88" s="94" t="s">
        <v>73</v>
      </c>
    </row>
    <row r="89" spans="1:76" s="5" customFormat="1" ht="43.15" customHeight="1">
      <c r="A89" s="85" t="s">
        <v>75</v>
      </c>
      <c r="B89" s="86"/>
      <c r="C89" s="87"/>
      <c r="D89" s="183" t="s">
        <v>79</v>
      </c>
      <c r="E89" s="183"/>
      <c r="F89" s="183"/>
      <c r="G89" s="183"/>
      <c r="H89" s="183"/>
      <c r="I89" s="88"/>
      <c r="J89" s="183" t="s">
        <v>261</v>
      </c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4">
        <f ca="1">'02 - Nemocnice F-M - výmě...'!M30</f>
        <v>0</v>
      </c>
      <c r="AH89" s="185"/>
      <c r="AI89" s="185"/>
      <c r="AJ89" s="185"/>
      <c r="AK89" s="185"/>
      <c r="AL89" s="185"/>
      <c r="AM89" s="185"/>
      <c r="AN89" s="184">
        <f>SUM(AG89,AT89)</f>
        <v>0</v>
      </c>
      <c r="AO89" s="185"/>
      <c r="AP89" s="185"/>
      <c r="AQ89" s="89"/>
      <c r="AS89" s="95">
        <f ca="1">'02 - Nemocnice F-M - výmě...'!M28</f>
        <v>0</v>
      </c>
      <c r="AT89" s="96">
        <f ca="1">ROUND(SUM(AV89:AW89),2)</f>
        <v>0</v>
      </c>
      <c r="AU89" s="97">
        <f ca="1">'02 - Nemocnice F-M - výmě...'!W116</f>
        <v>53.13929999999999</v>
      </c>
      <c r="AV89" s="96">
        <f ca="1">'02 - Nemocnice F-M - výmě...'!M32</f>
        <v>0</v>
      </c>
      <c r="AW89" s="96">
        <f ca="1">'02 - Nemocnice F-M - výmě...'!M33</f>
        <v>0</v>
      </c>
      <c r="AX89" s="96">
        <f ca="1">'02 - Nemocnice F-M - výmě...'!M34</f>
        <v>0</v>
      </c>
      <c r="AY89" s="96">
        <f ca="1">'02 - Nemocnice F-M - výmě...'!M35</f>
        <v>0</v>
      </c>
      <c r="AZ89" s="96">
        <f ca="1">'02 - Nemocnice F-M - výmě...'!H32</f>
        <v>0</v>
      </c>
      <c r="BA89" s="96">
        <f ca="1">'02 - Nemocnice F-M - výmě...'!H33</f>
        <v>0</v>
      </c>
      <c r="BB89" s="96">
        <f ca="1">'02 - Nemocnice F-M - výmě...'!H34</f>
        <v>0</v>
      </c>
      <c r="BC89" s="96">
        <f ca="1">'02 - Nemocnice F-M - výmě...'!H35</f>
        <v>0</v>
      </c>
      <c r="BD89" s="98">
        <f ca="1">'02 - Nemocnice F-M - výmě...'!H36</f>
        <v>0</v>
      </c>
      <c r="BT89" s="94" t="s">
        <v>77</v>
      </c>
      <c r="BV89" s="94" t="s">
        <v>72</v>
      </c>
      <c r="BW89" s="94" t="s">
        <v>80</v>
      </c>
      <c r="BX89" s="94" t="s">
        <v>73</v>
      </c>
    </row>
    <row r="90" spans="2:43" ht="13.5"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</row>
    <row r="91" spans="2:48" s="1" customFormat="1" ht="30" customHeight="1">
      <c r="B91" s="33"/>
      <c r="C91" s="77" t="s">
        <v>81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98">
        <v>0</v>
      </c>
      <c r="AH91" s="198"/>
      <c r="AI91" s="198"/>
      <c r="AJ91" s="198"/>
      <c r="AK91" s="198"/>
      <c r="AL91" s="198"/>
      <c r="AM91" s="198"/>
      <c r="AN91" s="198">
        <v>0</v>
      </c>
      <c r="AO91" s="198"/>
      <c r="AP91" s="198"/>
      <c r="AQ91" s="35"/>
      <c r="AS91" s="73" t="s">
        <v>82</v>
      </c>
      <c r="AT91" s="74" t="s">
        <v>83</v>
      </c>
      <c r="AU91" s="74" t="s">
        <v>34</v>
      </c>
      <c r="AV91" s="75" t="s">
        <v>57</v>
      </c>
    </row>
    <row r="92" spans="2:48" s="1" customFormat="1" ht="10.9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5"/>
      <c r="AS92" s="99"/>
      <c r="AT92" s="54"/>
      <c r="AU92" s="54"/>
      <c r="AV92" s="56"/>
    </row>
    <row r="93" spans="2:43" s="1" customFormat="1" ht="30" customHeight="1">
      <c r="B93" s="33"/>
      <c r="C93" s="100" t="s">
        <v>84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194">
        <f>ROUND(AG87+AG91,2)</f>
        <v>0</v>
      </c>
      <c r="AH93" s="194"/>
      <c r="AI93" s="194"/>
      <c r="AJ93" s="194"/>
      <c r="AK93" s="194"/>
      <c r="AL93" s="194"/>
      <c r="AM93" s="194"/>
      <c r="AN93" s="194">
        <f>AN87+AN91</f>
        <v>0</v>
      </c>
      <c r="AO93" s="194"/>
      <c r="AP93" s="194"/>
      <c r="AQ93" s="35"/>
    </row>
    <row r="94" spans="2:43" s="1" customFormat="1" ht="6.95" customHeight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9"/>
    </row>
  </sheetData>
  <mergeCells count="49">
    <mergeCell ref="AM83:AP83"/>
    <mergeCell ref="AK26:AO26"/>
    <mergeCell ref="AK27:AO27"/>
    <mergeCell ref="AK29:AO29"/>
    <mergeCell ref="AG93:AM93"/>
    <mergeCell ref="AN93:AP93"/>
    <mergeCell ref="AN88:AP88"/>
    <mergeCell ref="AG88:AM88"/>
    <mergeCell ref="AR2:BE2"/>
    <mergeCell ref="AG87:AM87"/>
    <mergeCell ref="AN87:AP87"/>
    <mergeCell ref="AG91:AM91"/>
    <mergeCell ref="AN91:AP91"/>
    <mergeCell ref="AS82:AT84"/>
    <mergeCell ref="AN89:AP89"/>
    <mergeCell ref="AG89:AM89"/>
    <mergeCell ref="D89:H89"/>
    <mergeCell ref="J89:AF89"/>
    <mergeCell ref="I85:AF85"/>
    <mergeCell ref="AG85:AM85"/>
    <mergeCell ref="AN85:AP85"/>
    <mergeCell ref="L35:O35"/>
    <mergeCell ref="W35:AE35"/>
    <mergeCell ref="AK35:AO35"/>
    <mergeCell ref="C85:G85"/>
    <mergeCell ref="D88:H88"/>
    <mergeCell ref="J88:AF88"/>
    <mergeCell ref="X37:AB37"/>
    <mergeCell ref="AK37:AO37"/>
    <mergeCell ref="C76:AP76"/>
    <mergeCell ref="L78:AO78"/>
    <mergeCell ref="AM82:AP82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Nemocnice F-M - výmě...'!C2" display="/"/>
    <hyperlink ref="A89" location="'02 - Nemocnice F-M - výmě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 topLeftCell="A1">
      <pane ySplit="1" topLeftCell="A49" activePane="bottomLeft" state="frozen"/>
      <selection pane="bottomLeft" activeCell="L12" sqref="L1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1"/>
      <c r="B1" s="13"/>
      <c r="C1" s="13"/>
      <c r="D1" s="14" t="s">
        <v>1</v>
      </c>
      <c r="E1" s="13"/>
      <c r="F1" s="15" t="s">
        <v>85</v>
      </c>
      <c r="G1" s="15"/>
      <c r="H1" s="243" t="s">
        <v>86</v>
      </c>
      <c r="I1" s="243"/>
      <c r="J1" s="243"/>
      <c r="K1" s="243"/>
      <c r="L1" s="15" t="s">
        <v>87</v>
      </c>
      <c r="M1" s="13"/>
      <c r="N1" s="13"/>
      <c r="O1" s="14" t="s">
        <v>88</v>
      </c>
      <c r="P1" s="13"/>
      <c r="Q1" s="13"/>
      <c r="R1" s="13"/>
      <c r="S1" s="15" t="s">
        <v>89</v>
      </c>
      <c r="T1" s="15"/>
      <c r="U1" s="101"/>
      <c r="V1" s="10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5" t="s">
        <v>8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T2" s="20" t="s">
        <v>78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90</v>
      </c>
    </row>
    <row r="4" spans="2:46" ht="36.95" customHeight="1">
      <c r="B4" s="24"/>
      <c r="C4" s="174" t="s">
        <v>91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06" t="str">
        <f ca="1">'Rekapitulace stavby'!K6</f>
        <v>Nemocnice F-M - výměna střešních žlabů vč. dodávky sněhových zachytávačů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6"/>
      <c r="R6" s="25"/>
    </row>
    <row r="7" spans="2:18" s="1" customFormat="1" ht="32.85" customHeight="1">
      <c r="B7" s="33"/>
      <c r="C7" s="34"/>
      <c r="D7" s="29" t="s">
        <v>92</v>
      </c>
      <c r="E7" s="34"/>
      <c r="F7" s="178" t="s">
        <v>262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19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20</v>
      </c>
      <c r="E9" s="34"/>
      <c r="F9" s="28" t="s">
        <v>21</v>
      </c>
      <c r="G9" s="34"/>
      <c r="H9" s="34"/>
      <c r="I9" s="34"/>
      <c r="J9" s="34"/>
      <c r="K9" s="34"/>
      <c r="L9" s="34"/>
      <c r="M9" s="30" t="s">
        <v>22</v>
      </c>
      <c r="N9" s="34"/>
      <c r="O9" s="209">
        <f ca="1">'Rekapitulace stavby'!AN8</f>
        <v>43424</v>
      </c>
      <c r="P9" s="209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23</v>
      </c>
      <c r="E11" s="34"/>
      <c r="F11" s="34"/>
      <c r="G11" s="34"/>
      <c r="H11" s="34"/>
      <c r="I11" s="34"/>
      <c r="J11" s="34"/>
      <c r="K11" s="34"/>
      <c r="L11" s="34"/>
      <c r="M11" s="30" t="s">
        <v>24</v>
      </c>
      <c r="N11" s="34"/>
      <c r="O11" s="176" t="str">
        <f ca="1">IF('Rekapitulace stavby'!AN10="","",'Rekapitulace stavby'!AN10)</f>
        <v/>
      </c>
      <c r="P11" s="176"/>
      <c r="Q11" s="34"/>
      <c r="R11" s="35"/>
    </row>
    <row r="12" spans="2:18" s="1" customFormat="1" ht="18" customHeight="1">
      <c r="B12" s="33"/>
      <c r="C12" s="34"/>
      <c r="D12" s="34"/>
      <c r="E12" s="28" t="str">
        <f ca="1"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25</v>
      </c>
      <c r="N12" s="34"/>
      <c r="O12" s="176" t="str">
        <f ca="1">IF('Rekapitulace stavby'!AN11="","",'Rekapitulace stavby'!AN11)</f>
        <v/>
      </c>
      <c r="P12" s="176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26</v>
      </c>
      <c r="E14" s="34"/>
      <c r="F14" s="34"/>
      <c r="G14" s="34"/>
      <c r="H14" s="34"/>
      <c r="I14" s="34"/>
      <c r="J14" s="34"/>
      <c r="K14" s="34"/>
      <c r="L14" s="34"/>
      <c r="M14" s="30" t="s">
        <v>24</v>
      </c>
      <c r="N14" s="34"/>
      <c r="O14" s="176" t="str">
        <f ca="1">IF('Rekapitulace stavby'!AN13="","",'Rekapitulace stavby'!AN13)</f>
        <v/>
      </c>
      <c r="P14" s="176"/>
      <c r="Q14" s="34"/>
      <c r="R14" s="35"/>
    </row>
    <row r="15" spans="2:18" s="1" customFormat="1" ht="18" customHeight="1">
      <c r="B15" s="33"/>
      <c r="C15" s="34"/>
      <c r="D15" s="34"/>
      <c r="E15" s="28" t="str">
        <f ca="1"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25</v>
      </c>
      <c r="N15" s="34"/>
      <c r="O15" s="176" t="str">
        <f ca="1">IF('Rekapitulace stavby'!AN14="","",'Rekapitulace stavby'!AN14)</f>
        <v/>
      </c>
      <c r="P15" s="176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24</v>
      </c>
      <c r="N17" s="34"/>
      <c r="O17" s="176" t="str">
        <f ca="1">IF('Rekapitulace stavby'!AN16="","",'Rekapitulace stavby'!AN16)</f>
        <v/>
      </c>
      <c r="P17" s="176"/>
      <c r="Q17" s="34"/>
      <c r="R17" s="35"/>
    </row>
    <row r="18" spans="2:18" s="1" customFormat="1" ht="18" customHeight="1">
      <c r="B18" s="33"/>
      <c r="C18" s="34"/>
      <c r="D18" s="34"/>
      <c r="E18" s="28" t="str">
        <f ca="1"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25</v>
      </c>
      <c r="N18" s="34"/>
      <c r="O18" s="176" t="str">
        <f ca="1">IF('Rekapitulace stavby'!AN17="","",'Rekapitulace stavby'!AN17)</f>
        <v/>
      </c>
      <c r="P18" s="176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29</v>
      </c>
      <c r="E20" s="34"/>
      <c r="F20" s="34"/>
      <c r="G20" s="34"/>
      <c r="H20" s="34"/>
      <c r="I20" s="34"/>
      <c r="J20" s="34"/>
      <c r="K20" s="34"/>
      <c r="L20" s="34"/>
      <c r="M20" s="30" t="s">
        <v>24</v>
      </c>
      <c r="N20" s="34"/>
      <c r="O20" s="176" t="str">
        <f ca="1">IF('Rekapitulace stavby'!AN19="","",'Rekapitulace stavby'!AN19)</f>
        <v/>
      </c>
      <c r="P20" s="176"/>
      <c r="Q20" s="34"/>
      <c r="R20" s="35"/>
    </row>
    <row r="21" spans="2:18" s="1" customFormat="1" ht="18" customHeight="1">
      <c r="B21" s="33"/>
      <c r="C21" s="34"/>
      <c r="D21" s="34"/>
      <c r="E21" s="28" t="str">
        <f ca="1"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25</v>
      </c>
      <c r="N21" s="34"/>
      <c r="O21" s="176" t="str">
        <f ca="1">IF('Rekapitulace stavby'!AN20="","",'Rekapitulace stavby'!AN20)</f>
        <v/>
      </c>
      <c r="P21" s="176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4.45" customHeight="1">
      <c r="B24" s="33"/>
      <c r="C24" s="34"/>
      <c r="D24" s="34"/>
      <c r="E24" s="179" t="s">
        <v>5</v>
      </c>
      <c r="F24" s="179"/>
      <c r="G24" s="179"/>
      <c r="H24" s="179"/>
      <c r="I24" s="179"/>
      <c r="J24" s="179"/>
      <c r="K24" s="179"/>
      <c r="L24" s="179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2" t="s">
        <v>93</v>
      </c>
      <c r="E27" s="34"/>
      <c r="F27" s="34"/>
      <c r="G27" s="34"/>
      <c r="H27" s="34"/>
      <c r="I27" s="34"/>
      <c r="J27" s="34"/>
      <c r="K27" s="34"/>
      <c r="L27" s="34"/>
      <c r="M27" s="203">
        <f>N88</f>
        <v>0</v>
      </c>
      <c r="N27" s="203"/>
      <c r="O27" s="203"/>
      <c r="P27" s="203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203">
        <f>N97</f>
        <v>0</v>
      </c>
      <c r="N28" s="203"/>
      <c r="O28" s="203"/>
      <c r="P28" s="203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3" t="s">
        <v>33</v>
      </c>
      <c r="E30" s="34"/>
      <c r="F30" s="34"/>
      <c r="G30" s="34"/>
      <c r="H30" s="34"/>
      <c r="I30" s="34"/>
      <c r="J30" s="34"/>
      <c r="K30" s="34"/>
      <c r="L30" s="34"/>
      <c r="M30" s="211">
        <f>ROUND(M27+M28,2)</f>
        <v>0</v>
      </c>
      <c r="N30" s="208"/>
      <c r="O30" s="208"/>
      <c r="P30" s="208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34</v>
      </c>
      <c r="E32" s="40" t="s">
        <v>35</v>
      </c>
      <c r="F32" s="41">
        <v>0.21</v>
      </c>
      <c r="G32" s="104" t="s">
        <v>36</v>
      </c>
      <c r="H32" s="210">
        <f>ROUND((SUM(BE97:BE98)+SUM(BE116:BE159)),2)</f>
        <v>0</v>
      </c>
      <c r="I32" s="208"/>
      <c r="J32" s="208"/>
      <c r="K32" s="34"/>
      <c r="L32" s="34"/>
      <c r="M32" s="210">
        <f>ROUND(ROUND((SUM(BE97:BE98)+SUM(BE116:BE159)),2)*F32,2)</f>
        <v>0</v>
      </c>
      <c r="N32" s="208"/>
      <c r="O32" s="208"/>
      <c r="P32" s="208"/>
      <c r="Q32" s="34"/>
      <c r="R32" s="35"/>
    </row>
    <row r="33" spans="2:18" s="1" customFormat="1" ht="14.45" customHeight="1">
      <c r="B33" s="33"/>
      <c r="C33" s="34"/>
      <c r="D33" s="34"/>
      <c r="E33" s="40" t="s">
        <v>37</v>
      </c>
      <c r="F33" s="41">
        <v>0.15</v>
      </c>
      <c r="G33" s="104" t="s">
        <v>36</v>
      </c>
      <c r="H33" s="210">
        <f>ROUND((SUM(BF97:BF98)+SUM(BF116:BF159)),2)</f>
        <v>0</v>
      </c>
      <c r="I33" s="208"/>
      <c r="J33" s="208"/>
      <c r="K33" s="34"/>
      <c r="L33" s="34"/>
      <c r="M33" s="210">
        <f>ROUND(ROUND((SUM(BF97:BF98)+SUM(BF116:BF159)),2)*F33,2)</f>
        <v>0</v>
      </c>
      <c r="N33" s="208"/>
      <c r="O33" s="208"/>
      <c r="P33" s="208"/>
      <c r="Q33" s="34"/>
      <c r="R33" s="35"/>
    </row>
    <row r="34" spans="2:18" s="1" customFormat="1" ht="14.45" customHeight="1" hidden="1">
      <c r="B34" s="33"/>
      <c r="C34" s="34"/>
      <c r="D34" s="34"/>
      <c r="E34" s="40" t="s">
        <v>38</v>
      </c>
      <c r="F34" s="41">
        <v>0.21</v>
      </c>
      <c r="G34" s="104" t="s">
        <v>36</v>
      </c>
      <c r="H34" s="210">
        <f>ROUND((SUM(BG97:BG98)+SUM(BG116:BG159)),2)</f>
        <v>0</v>
      </c>
      <c r="I34" s="208"/>
      <c r="J34" s="208"/>
      <c r="K34" s="34"/>
      <c r="L34" s="34"/>
      <c r="M34" s="210">
        <v>0</v>
      </c>
      <c r="N34" s="208"/>
      <c r="O34" s="208"/>
      <c r="P34" s="208"/>
      <c r="Q34" s="34"/>
      <c r="R34" s="35"/>
    </row>
    <row r="35" spans="2:18" s="1" customFormat="1" ht="14.45" customHeight="1" hidden="1">
      <c r="B35" s="33"/>
      <c r="C35" s="34"/>
      <c r="D35" s="34"/>
      <c r="E35" s="40" t="s">
        <v>39</v>
      </c>
      <c r="F35" s="41">
        <v>0.15</v>
      </c>
      <c r="G35" s="104" t="s">
        <v>36</v>
      </c>
      <c r="H35" s="210">
        <f>ROUND((SUM(BH97:BH98)+SUM(BH116:BH159)),2)</f>
        <v>0</v>
      </c>
      <c r="I35" s="208"/>
      <c r="J35" s="208"/>
      <c r="K35" s="34"/>
      <c r="L35" s="34"/>
      <c r="M35" s="210">
        <v>0</v>
      </c>
      <c r="N35" s="208"/>
      <c r="O35" s="208"/>
      <c r="P35" s="208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40</v>
      </c>
      <c r="F36" s="41">
        <v>0</v>
      </c>
      <c r="G36" s="104" t="s">
        <v>36</v>
      </c>
      <c r="H36" s="210">
        <f>ROUND((SUM(BI97:BI98)+SUM(BI116:BI159)),2)</f>
        <v>0</v>
      </c>
      <c r="I36" s="208"/>
      <c r="J36" s="208"/>
      <c r="K36" s="34"/>
      <c r="L36" s="34"/>
      <c r="M36" s="210">
        <v>0</v>
      </c>
      <c r="N36" s="208"/>
      <c r="O36" s="208"/>
      <c r="P36" s="208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44"/>
      <c r="D38" s="45" t="s">
        <v>41</v>
      </c>
      <c r="E38" s="46"/>
      <c r="F38" s="46"/>
      <c r="G38" s="105" t="s">
        <v>42</v>
      </c>
      <c r="H38" s="47" t="s">
        <v>43</v>
      </c>
      <c r="I38" s="46"/>
      <c r="J38" s="46"/>
      <c r="K38" s="46"/>
      <c r="L38" s="190">
        <f>SUM(M30:M36)</f>
        <v>0</v>
      </c>
      <c r="M38" s="190"/>
      <c r="N38" s="190"/>
      <c r="O38" s="190"/>
      <c r="P38" s="212"/>
      <c r="Q38" s="4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44</v>
      </c>
      <c r="E50" s="49"/>
      <c r="F50" s="49"/>
      <c r="G50" s="49"/>
      <c r="H50" s="50"/>
      <c r="I50" s="34"/>
      <c r="J50" s="48" t="s">
        <v>45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46</v>
      </c>
      <c r="E59" s="54"/>
      <c r="F59" s="54"/>
      <c r="G59" s="55" t="s">
        <v>47</v>
      </c>
      <c r="H59" s="56"/>
      <c r="I59" s="34"/>
      <c r="J59" s="53" t="s">
        <v>46</v>
      </c>
      <c r="K59" s="54"/>
      <c r="L59" s="54"/>
      <c r="M59" s="54"/>
      <c r="N59" s="55" t="s">
        <v>47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48</v>
      </c>
      <c r="E61" s="49"/>
      <c r="F61" s="49"/>
      <c r="G61" s="49"/>
      <c r="H61" s="50"/>
      <c r="I61" s="34"/>
      <c r="J61" s="48" t="s">
        <v>49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46</v>
      </c>
      <c r="E70" s="54"/>
      <c r="F70" s="54"/>
      <c r="G70" s="55" t="s">
        <v>47</v>
      </c>
      <c r="H70" s="56"/>
      <c r="I70" s="34"/>
      <c r="J70" s="53" t="s">
        <v>46</v>
      </c>
      <c r="K70" s="54"/>
      <c r="L70" s="54"/>
      <c r="M70" s="54"/>
      <c r="N70" s="55" t="s">
        <v>47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74" t="s">
        <v>95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06" t="str">
        <f>F6</f>
        <v>Nemocnice F-M - výměna střešních žlabů vč. dodávky sněhových zachytávačů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4"/>
      <c r="R78" s="35"/>
    </row>
    <row r="79" spans="2:18" s="1" customFormat="1" ht="36.95" customHeight="1">
      <c r="B79" s="33"/>
      <c r="C79" s="67" t="s">
        <v>92</v>
      </c>
      <c r="D79" s="34"/>
      <c r="E79" s="34"/>
      <c r="F79" s="192" t="str">
        <f>F7</f>
        <v>01 - Nemocnice F-M - výměna střešních žlabů vč. dodávky sněhových zachytávačů - budova B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20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22</v>
      </c>
      <c r="L81" s="34"/>
      <c r="M81" s="209">
        <f>IF(O9="","",O9)</f>
        <v>43424</v>
      </c>
      <c r="N81" s="209"/>
      <c r="O81" s="209"/>
      <c r="P81" s="209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23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27</v>
      </c>
      <c r="L83" s="34"/>
      <c r="M83" s="176" t="str">
        <f>E18</f>
        <v xml:space="preserve"> </v>
      </c>
      <c r="N83" s="176"/>
      <c r="O83" s="176"/>
      <c r="P83" s="176"/>
      <c r="Q83" s="176"/>
      <c r="R83" s="35"/>
    </row>
    <row r="84" spans="2:18" s="1" customFormat="1" ht="14.45" customHeight="1">
      <c r="B84" s="33"/>
      <c r="C84" s="30" t="s">
        <v>26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29</v>
      </c>
      <c r="L84" s="34"/>
      <c r="M84" s="176" t="str">
        <f>E21</f>
        <v xml:space="preserve"> </v>
      </c>
      <c r="N84" s="176"/>
      <c r="O84" s="176"/>
      <c r="P84" s="176"/>
      <c r="Q84" s="176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19" t="s">
        <v>96</v>
      </c>
      <c r="D86" s="220"/>
      <c r="E86" s="220"/>
      <c r="F86" s="220"/>
      <c r="G86" s="220"/>
      <c r="H86" s="44"/>
      <c r="I86" s="44"/>
      <c r="J86" s="44"/>
      <c r="K86" s="44"/>
      <c r="L86" s="44"/>
      <c r="M86" s="44"/>
      <c r="N86" s="219" t="s">
        <v>97</v>
      </c>
      <c r="O86" s="220"/>
      <c r="P86" s="220"/>
      <c r="Q86" s="220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6" t="s">
        <v>98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98">
        <f>N116</f>
        <v>0</v>
      </c>
      <c r="O88" s="217"/>
      <c r="P88" s="217"/>
      <c r="Q88" s="217"/>
      <c r="R88" s="35"/>
      <c r="AU88" s="20" t="s">
        <v>99</v>
      </c>
    </row>
    <row r="89" spans="2:18" s="6" customFormat="1" ht="24.95" customHeight="1">
      <c r="B89" s="107"/>
      <c r="C89" s="108"/>
      <c r="D89" s="109" t="s">
        <v>100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13">
        <f>N117</f>
        <v>0</v>
      </c>
      <c r="O89" s="214"/>
      <c r="P89" s="214"/>
      <c r="Q89" s="214"/>
      <c r="R89" s="110"/>
    </row>
    <row r="90" spans="2:18" s="7" customFormat="1" ht="19.9" customHeight="1">
      <c r="B90" s="111"/>
      <c r="C90" s="112"/>
      <c r="D90" s="113" t="s">
        <v>101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15">
        <f>N118</f>
        <v>0</v>
      </c>
      <c r="O90" s="216"/>
      <c r="P90" s="216"/>
      <c r="Q90" s="216"/>
      <c r="R90" s="114"/>
    </row>
    <row r="91" spans="2:18" s="7" customFormat="1" ht="14.85" customHeight="1">
      <c r="B91" s="111"/>
      <c r="C91" s="112"/>
      <c r="D91" s="113" t="s">
        <v>102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15">
        <f>N119</f>
        <v>0</v>
      </c>
      <c r="O91" s="216"/>
      <c r="P91" s="216"/>
      <c r="Q91" s="216"/>
      <c r="R91" s="114"/>
    </row>
    <row r="92" spans="2:18" s="7" customFormat="1" ht="19.9" customHeight="1">
      <c r="B92" s="111"/>
      <c r="C92" s="112"/>
      <c r="D92" s="113" t="s">
        <v>103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15">
        <f>N122</f>
        <v>0</v>
      </c>
      <c r="O92" s="216"/>
      <c r="P92" s="216"/>
      <c r="Q92" s="216"/>
      <c r="R92" s="114"/>
    </row>
    <row r="93" spans="2:18" s="6" customFormat="1" ht="24.95" customHeight="1">
      <c r="B93" s="107"/>
      <c r="C93" s="108"/>
      <c r="D93" s="109" t="s">
        <v>104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N127</f>
        <v>0</v>
      </c>
      <c r="O93" s="214"/>
      <c r="P93" s="214"/>
      <c r="Q93" s="214"/>
      <c r="R93" s="110"/>
    </row>
    <row r="94" spans="2:18" s="7" customFormat="1" ht="19.9" customHeight="1">
      <c r="B94" s="111"/>
      <c r="C94" s="112"/>
      <c r="D94" s="113" t="s">
        <v>105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15">
        <f>N128</f>
        <v>0</v>
      </c>
      <c r="O94" s="216"/>
      <c r="P94" s="216"/>
      <c r="Q94" s="216"/>
      <c r="R94" s="114"/>
    </row>
    <row r="95" spans="2:18" s="7" customFormat="1" ht="19.9" customHeight="1">
      <c r="B95" s="111"/>
      <c r="C95" s="112"/>
      <c r="D95" s="113" t="s">
        <v>106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15">
        <f>N136</f>
        <v>0</v>
      </c>
      <c r="O95" s="216"/>
      <c r="P95" s="216"/>
      <c r="Q95" s="216"/>
      <c r="R95" s="114"/>
    </row>
    <row r="96" spans="2:18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2:21" s="1" customFormat="1" ht="29.25" customHeight="1">
      <c r="B97" s="33"/>
      <c r="C97" s="106" t="s">
        <v>107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17">
        <v>0</v>
      </c>
      <c r="O97" s="218"/>
      <c r="P97" s="218"/>
      <c r="Q97" s="218"/>
      <c r="R97" s="35"/>
      <c r="T97" s="115"/>
      <c r="U97" s="116" t="s">
        <v>34</v>
      </c>
    </row>
    <row r="98" spans="2:18" s="1" customFormat="1" ht="18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18" s="1" customFormat="1" ht="29.25" customHeight="1">
      <c r="B99" s="33"/>
      <c r="C99" s="100" t="s">
        <v>84</v>
      </c>
      <c r="D99" s="44"/>
      <c r="E99" s="44"/>
      <c r="F99" s="44"/>
      <c r="G99" s="44"/>
      <c r="H99" s="44"/>
      <c r="I99" s="44"/>
      <c r="J99" s="44"/>
      <c r="K99" s="44"/>
      <c r="L99" s="194">
        <f>ROUND(SUM(N88+N97),2)</f>
        <v>0</v>
      </c>
      <c r="M99" s="194"/>
      <c r="N99" s="194"/>
      <c r="O99" s="194"/>
      <c r="P99" s="194"/>
      <c r="Q99" s="194"/>
      <c r="R99" s="35"/>
    </row>
    <row r="100" spans="2:18" s="1" customFormat="1" ht="6.95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9"/>
    </row>
    <row r="104" spans="2:18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5" spans="2:18" s="1" customFormat="1" ht="36.95" customHeight="1">
      <c r="B105" s="33"/>
      <c r="C105" s="174" t="s">
        <v>108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35"/>
    </row>
    <row r="106" spans="2:18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30" customHeight="1">
      <c r="B107" s="33"/>
      <c r="C107" s="30" t="s">
        <v>17</v>
      </c>
      <c r="D107" s="34"/>
      <c r="E107" s="34"/>
      <c r="F107" s="206" t="str">
        <f>F6</f>
        <v>Nemocnice F-M - výměna střešních žlabů vč. dodávky sněhových zachytávačů</v>
      </c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34"/>
      <c r="R107" s="35"/>
    </row>
    <row r="108" spans="2:18" s="1" customFormat="1" ht="36.95" customHeight="1">
      <c r="B108" s="33"/>
      <c r="C108" s="67" t="s">
        <v>92</v>
      </c>
      <c r="D108" s="34"/>
      <c r="E108" s="34"/>
      <c r="F108" s="192" t="str">
        <f>F7</f>
        <v>01 - Nemocnice F-M - výměna střešních žlabů vč. dodávky sněhových zachytávačů - budova B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34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18" customHeight="1">
      <c r="B110" s="33"/>
      <c r="C110" s="30" t="s">
        <v>20</v>
      </c>
      <c r="D110" s="34"/>
      <c r="E110" s="34"/>
      <c r="F110" s="28" t="str">
        <f>F9</f>
        <v xml:space="preserve"> </v>
      </c>
      <c r="G110" s="34"/>
      <c r="H110" s="34"/>
      <c r="I110" s="34"/>
      <c r="J110" s="34"/>
      <c r="K110" s="30" t="s">
        <v>22</v>
      </c>
      <c r="L110" s="34"/>
      <c r="M110" s="209">
        <f>IF(O9="","",O9)</f>
        <v>43424</v>
      </c>
      <c r="N110" s="209"/>
      <c r="O110" s="209"/>
      <c r="P110" s="209"/>
      <c r="Q110" s="34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5">
      <c r="B112" s="33"/>
      <c r="C112" s="30" t="s">
        <v>23</v>
      </c>
      <c r="D112" s="34"/>
      <c r="E112" s="34"/>
      <c r="F112" s="28" t="str">
        <f>E12</f>
        <v xml:space="preserve"> </v>
      </c>
      <c r="G112" s="34"/>
      <c r="H112" s="34"/>
      <c r="I112" s="34"/>
      <c r="J112" s="34"/>
      <c r="K112" s="30" t="s">
        <v>27</v>
      </c>
      <c r="L112" s="34"/>
      <c r="M112" s="176" t="str">
        <f>E18</f>
        <v xml:space="preserve"> </v>
      </c>
      <c r="N112" s="176"/>
      <c r="O112" s="176"/>
      <c r="P112" s="176"/>
      <c r="Q112" s="176"/>
      <c r="R112" s="35"/>
    </row>
    <row r="113" spans="2:18" s="1" customFormat="1" ht="14.45" customHeight="1">
      <c r="B113" s="33"/>
      <c r="C113" s="30" t="s">
        <v>26</v>
      </c>
      <c r="D113" s="34"/>
      <c r="E113" s="34"/>
      <c r="F113" s="28" t="str">
        <f>IF(E15="","",E15)</f>
        <v xml:space="preserve"> </v>
      </c>
      <c r="G113" s="34"/>
      <c r="H113" s="34"/>
      <c r="I113" s="34"/>
      <c r="J113" s="34"/>
      <c r="K113" s="30" t="s">
        <v>29</v>
      </c>
      <c r="L113" s="34"/>
      <c r="M113" s="176" t="str">
        <f>E21</f>
        <v xml:space="preserve"> </v>
      </c>
      <c r="N113" s="176"/>
      <c r="O113" s="176"/>
      <c r="P113" s="176"/>
      <c r="Q113" s="176"/>
      <c r="R113" s="35"/>
    </row>
    <row r="114" spans="2:18" s="1" customFormat="1" ht="10.3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27" s="8" customFormat="1" ht="29.25" customHeight="1">
      <c r="B115" s="117"/>
      <c r="C115" s="118" t="s">
        <v>109</v>
      </c>
      <c r="D115" s="119" t="s">
        <v>110</v>
      </c>
      <c r="E115" s="119" t="s">
        <v>52</v>
      </c>
      <c r="F115" s="221" t="s">
        <v>111</v>
      </c>
      <c r="G115" s="221"/>
      <c r="H115" s="221"/>
      <c r="I115" s="221"/>
      <c r="J115" s="119" t="s">
        <v>112</v>
      </c>
      <c r="K115" s="119" t="s">
        <v>113</v>
      </c>
      <c r="L115" s="221" t="s">
        <v>114</v>
      </c>
      <c r="M115" s="221"/>
      <c r="N115" s="221" t="s">
        <v>97</v>
      </c>
      <c r="O115" s="221"/>
      <c r="P115" s="221"/>
      <c r="Q115" s="222"/>
      <c r="R115" s="120"/>
      <c r="T115" s="73" t="s">
        <v>115</v>
      </c>
      <c r="U115" s="74" t="s">
        <v>34</v>
      </c>
      <c r="V115" s="74" t="s">
        <v>116</v>
      </c>
      <c r="W115" s="74" t="s">
        <v>117</v>
      </c>
      <c r="X115" s="74" t="s">
        <v>118</v>
      </c>
      <c r="Y115" s="74" t="s">
        <v>119</v>
      </c>
      <c r="Z115" s="74" t="s">
        <v>120</v>
      </c>
      <c r="AA115" s="75" t="s">
        <v>121</v>
      </c>
    </row>
    <row r="116" spans="2:63" s="1" customFormat="1" ht="29.25" customHeight="1">
      <c r="B116" s="33"/>
      <c r="C116" s="77" t="s">
        <v>93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233">
        <f>BK116</f>
        <v>0</v>
      </c>
      <c r="O116" s="234"/>
      <c r="P116" s="234"/>
      <c r="Q116" s="234"/>
      <c r="R116" s="35"/>
      <c r="T116" s="76"/>
      <c r="U116" s="49"/>
      <c r="V116" s="49"/>
      <c r="W116" s="121">
        <f>W117+W127</f>
        <v>53.13929999999999</v>
      </c>
      <c r="X116" s="49"/>
      <c r="Y116" s="121">
        <f>Y117+Y127</f>
        <v>0.12392999999999998</v>
      </c>
      <c r="Z116" s="49"/>
      <c r="AA116" s="122">
        <f>AA117+AA127</f>
        <v>0.8426400000000001</v>
      </c>
      <c r="AT116" s="20" t="s">
        <v>69</v>
      </c>
      <c r="AU116" s="20" t="s">
        <v>99</v>
      </c>
      <c r="BK116" s="123">
        <f>BK117+BK127</f>
        <v>0</v>
      </c>
    </row>
    <row r="117" spans="2:63" s="9" customFormat="1" ht="37.35" customHeight="1">
      <c r="B117" s="124"/>
      <c r="C117" s="125"/>
      <c r="D117" s="126" t="s">
        <v>100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35">
        <f>BK117</f>
        <v>0</v>
      </c>
      <c r="O117" s="213"/>
      <c r="P117" s="213"/>
      <c r="Q117" s="213"/>
      <c r="R117" s="127"/>
      <c r="T117" s="128"/>
      <c r="U117" s="125"/>
      <c r="V117" s="125"/>
      <c r="W117" s="129">
        <f>W118+W122</f>
        <v>0.1413</v>
      </c>
      <c r="X117" s="125"/>
      <c r="Y117" s="129">
        <f>Y118+Y122</f>
        <v>0</v>
      </c>
      <c r="Z117" s="125"/>
      <c r="AA117" s="130">
        <f>AA118+AA122</f>
        <v>0</v>
      </c>
      <c r="AR117" s="131" t="s">
        <v>77</v>
      </c>
      <c r="AT117" s="132" t="s">
        <v>69</v>
      </c>
      <c r="AU117" s="132" t="s">
        <v>70</v>
      </c>
      <c r="AY117" s="131" t="s">
        <v>122</v>
      </c>
      <c r="BK117" s="133">
        <f>BK118+BK122</f>
        <v>0</v>
      </c>
    </row>
    <row r="118" spans="2:63" s="9" customFormat="1" ht="19.9" customHeight="1">
      <c r="B118" s="124"/>
      <c r="C118" s="125"/>
      <c r="D118" s="134" t="s">
        <v>101</v>
      </c>
      <c r="E118" s="134"/>
      <c r="F118" s="134"/>
      <c r="G118" s="134"/>
      <c r="H118" s="134"/>
      <c r="I118" s="134"/>
      <c r="J118" s="134"/>
      <c r="K118" s="134"/>
      <c r="L118" s="134"/>
      <c r="M118" s="134"/>
      <c r="N118" s="236">
        <f>BK118</f>
        <v>0</v>
      </c>
      <c r="O118" s="215"/>
      <c r="P118" s="215"/>
      <c r="Q118" s="215"/>
      <c r="R118" s="127"/>
      <c r="T118" s="128"/>
      <c r="U118" s="125"/>
      <c r="V118" s="125"/>
      <c r="W118" s="129">
        <f>W119</f>
        <v>0</v>
      </c>
      <c r="X118" s="125"/>
      <c r="Y118" s="129">
        <f>Y119</f>
        <v>0</v>
      </c>
      <c r="Z118" s="125"/>
      <c r="AA118" s="130">
        <f>AA119</f>
        <v>0</v>
      </c>
      <c r="AR118" s="131" t="s">
        <v>77</v>
      </c>
      <c r="AT118" s="132" t="s">
        <v>69</v>
      </c>
      <c r="AU118" s="132" t="s">
        <v>77</v>
      </c>
      <c r="AY118" s="131" t="s">
        <v>122</v>
      </c>
      <c r="BK118" s="133">
        <f>BK119</f>
        <v>0</v>
      </c>
    </row>
    <row r="119" spans="2:63" s="9" customFormat="1" ht="14.85" customHeight="1">
      <c r="B119" s="124"/>
      <c r="C119" s="125"/>
      <c r="D119" s="134" t="s">
        <v>102</v>
      </c>
      <c r="E119" s="134"/>
      <c r="F119" s="134"/>
      <c r="G119" s="134"/>
      <c r="H119" s="134"/>
      <c r="I119" s="134"/>
      <c r="J119" s="134"/>
      <c r="K119" s="134"/>
      <c r="L119" s="134"/>
      <c r="M119" s="134"/>
      <c r="N119" s="237">
        <f>BK119</f>
        <v>0</v>
      </c>
      <c r="O119" s="238"/>
      <c r="P119" s="238"/>
      <c r="Q119" s="238"/>
      <c r="R119" s="127"/>
      <c r="T119" s="128"/>
      <c r="U119" s="125"/>
      <c r="V119" s="125"/>
      <c r="W119" s="129">
        <f>SUM(W120:W121)</f>
        <v>0</v>
      </c>
      <c r="X119" s="125"/>
      <c r="Y119" s="129">
        <f>SUM(Y120:Y121)</f>
        <v>0</v>
      </c>
      <c r="Z119" s="125"/>
      <c r="AA119" s="130">
        <f>SUM(AA120:AA121)</f>
        <v>0</v>
      </c>
      <c r="AR119" s="131" t="s">
        <v>77</v>
      </c>
      <c r="AT119" s="132" t="s">
        <v>69</v>
      </c>
      <c r="AU119" s="132" t="s">
        <v>90</v>
      </c>
      <c r="AY119" s="131" t="s">
        <v>122</v>
      </c>
      <c r="BK119" s="133">
        <f>SUM(BK120:BK121)</f>
        <v>0</v>
      </c>
    </row>
    <row r="120" spans="2:65" s="1" customFormat="1" ht="22.9" customHeight="1">
      <c r="B120" s="135"/>
      <c r="C120" s="136" t="s">
        <v>77</v>
      </c>
      <c r="D120" s="136" t="s">
        <v>123</v>
      </c>
      <c r="E120" s="137" t="s">
        <v>124</v>
      </c>
      <c r="F120" s="223" t="s">
        <v>125</v>
      </c>
      <c r="G120" s="223"/>
      <c r="H120" s="223"/>
      <c r="I120" s="223"/>
      <c r="J120" s="138" t="s">
        <v>126</v>
      </c>
      <c r="K120" s="139">
        <v>4</v>
      </c>
      <c r="L120" s="224"/>
      <c r="M120" s="224"/>
      <c r="N120" s="224">
        <f>ROUND(L120*K120,2)</f>
        <v>0</v>
      </c>
      <c r="O120" s="224"/>
      <c r="P120" s="224"/>
      <c r="Q120" s="224"/>
      <c r="R120" s="140"/>
      <c r="T120" s="141" t="s">
        <v>5</v>
      </c>
      <c r="U120" s="42" t="s">
        <v>35</v>
      </c>
      <c r="V120" s="142">
        <v>0</v>
      </c>
      <c r="W120" s="142">
        <f>V120*K120</f>
        <v>0</v>
      </c>
      <c r="X120" s="142">
        <v>0</v>
      </c>
      <c r="Y120" s="142">
        <f>X120*K120</f>
        <v>0</v>
      </c>
      <c r="Z120" s="142">
        <v>0</v>
      </c>
      <c r="AA120" s="143">
        <f>Z120*K120</f>
        <v>0</v>
      </c>
      <c r="AR120" s="20" t="s">
        <v>127</v>
      </c>
      <c r="AT120" s="20" t="s">
        <v>123</v>
      </c>
      <c r="AU120" s="20" t="s">
        <v>128</v>
      </c>
      <c r="AY120" s="20" t="s">
        <v>122</v>
      </c>
      <c r="BE120" s="144">
        <f>IF(U120="základní",N120,0)</f>
        <v>0</v>
      </c>
      <c r="BF120" s="144">
        <f>IF(U120="snížená",N120,0)</f>
        <v>0</v>
      </c>
      <c r="BG120" s="144">
        <f>IF(U120="zákl. přenesená",N120,0)</f>
        <v>0</v>
      </c>
      <c r="BH120" s="144">
        <f>IF(U120="sníž. přenesená",N120,0)</f>
        <v>0</v>
      </c>
      <c r="BI120" s="144">
        <f>IF(U120="nulová",N120,0)</f>
        <v>0</v>
      </c>
      <c r="BJ120" s="20" t="s">
        <v>77</v>
      </c>
      <c r="BK120" s="144">
        <f>ROUND(L120*K120,2)</f>
        <v>0</v>
      </c>
      <c r="BL120" s="20" t="s">
        <v>127</v>
      </c>
      <c r="BM120" s="20" t="s">
        <v>129</v>
      </c>
    </row>
    <row r="121" spans="2:65" s="1" customFormat="1" ht="14.45" customHeight="1">
      <c r="B121" s="135"/>
      <c r="C121" s="136" t="s">
        <v>90</v>
      </c>
      <c r="D121" s="136" t="s">
        <v>123</v>
      </c>
      <c r="E121" s="137" t="s">
        <v>130</v>
      </c>
      <c r="F121" s="223" t="s">
        <v>131</v>
      </c>
      <c r="G121" s="223"/>
      <c r="H121" s="223"/>
      <c r="I121" s="223"/>
      <c r="J121" s="138" t="s">
        <v>132</v>
      </c>
      <c r="K121" s="139">
        <v>1</v>
      </c>
      <c r="L121" s="224"/>
      <c r="M121" s="224"/>
      <c r="N121" s="224">
        <f>ROUND(L121*K121,2)</f>
        <v>0</v>
      </c>
      <c r="O121" s="224"/>
      <c r="P121" s="224"/>
      <c r="Q121" s="224"/>
      <c r="R121" s="140"/>
      <c r="T121" s="141" t="s">
        <v>5</v>
      </c>
      <c r="U121" s="42" t="s">
        <v>35</v>
      </c>
      <c r="V121" s="142">
        <v>0</v>
      </c>
      <c r="W121" s="142">
        <f>V121*K121</f>
        <v>0</v>
      </c>
      <c r="X121" s="142">
        <v>0</v>
      </c>
      <c r="Y121" s="142">
        <f>X121*K121</f>
        <v>0</v>
      </c>
      <c r="Z121" s="142">
        <v>0</v>
      </c>
      <c r="AA121" s="143">
        <f>Z121*K121</f>
        <v>0</v>
      </c>
      <c r="AR121" s="20" t="s">
        <v>127</v>
      </c>
      <c r="AT121" s="20" t="s">
        <v>123</v>
      </c>
      <c r="AU121" s="20" t="s">
        <v>128</v>
      </c>
      <c r="AY121" s="20" t="s">
        <v>122</v>
      </c>
      <c r="BE121" s="144">
        <f>IF(U121="základní",N121,0)</f>
        <v>0</v>
      </c>
      <c r="BF121" s="144">
        <f>IF(U121="snížená",N121,0)</f>
        <v>0</v>
      </c>
      <c r="BG121" s="144">
        <f>IF(U121="zákl. přenesená",N121,0)</f>
        <v>0</v>
      </c>
      <c r="BH121" s="144">
        <f>IF(U121="sníž. přenesená",N121,0)</f>
        <v>0</v>
      </c>
      <c r="BI121" s="144">
        <f>IF(U121="nulová",N121,0)</f>
        <v>0</v>
      </c>
      <c r="BJ121" s="20" t="s">
        <v>77</v>
      </c>
      <c r="BK121" s="144">
        <f>ROUND(L121*K121,2)</f>
        <v>0</v>
      </c>
      <c r="BL121" s="20" t="s">
        <v>127</v>
      </c>
      <c r="BM121" s="20" t="s">
        <v>133</v>
      </c>
    </row>
    <row r="122" spans="2:63" s="9" customFormat="1" ht="29.85" customHeight="1">
      <c r="B122" s="124"/>
      <c r="C122" s="125"/>
      <c r="D122" s="134" t="s">
        <v>103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39">
        <f>BK122</f>
        <v>0</v>
      </c>
      <c r="O122" s="240"/>
      <c r="P122" s="240"/>
      <c r="Q122" s="240"/>
      <c r="R122" s="127"/>
      <c r="T122" s="128"/>
      <c r="U122" s="125"/>
      <c r="V122" s="125"/>
      <c r="W122" s="129">
        <f>SUM(W123:W126)</f>
        <v>0.1413</v>
      </c>
      <c r="X122" s="125"/>
      <c r="Y122" s="129">
        <f>SUM(Y123:Y126)</f>
        <v>0</v>
      </c>
      <c r="Z122" s="125"/>
      <c r="AA122" s="130">
        <f>SUM(AA123:AA126)</f>
        <v>0</v>
      </c>
      <c r="AR122" s="131" t="s">
        <v>77</v>
      </c>
      <c r="AT122" s="132" t="s">
        <v>69</v>
      </c>
      <c r="AU122" s="132" t="s">
        <v>77</v>
      </c>
      <c r="AY122" s="131" t="s">
        <v>122</v>
      </c>
      <c r="BK122" s="133">
        <f>SUM(BK123:BK126)</f>
        <v>0</v>
      </c>
    </row>
    <row r="123" spans="2:65" s="1" customFormat="1" ht="34.15" customHeight="1">
      <c r="B123" s="135"/>
      <c r="C123" s="136" t="s">
        <v>128</v>
      </c>
      <c r="D123" s="136" t="s">
        <v>123</v>
      </c>
      <c r="E123" s="137" t="s">
        <v>134</v>
      </c>
      <c r="F123" s="223" t="s">
        <v>135</v>
      </c>
      <c r="G123" s="223"/>
      <c r="H123" s="223"/>
      <c r="I123" s="223"/>
      <c r="J123" s="138" t="s">
        <v>136</v>
      </c>
      <c r="K123" s="139">
        <v>0.06</v>
      </c>
      <c r="L123" s="224"/>
      <c r="M123" s="224"/>
      <c r="N123" s="224">
        <f>ROUND(L123*K123,2)</f>
        <v>0</v>
      </c>
      <c r="O123" s="224"/>
      <c r="P123" s="224"/>
      <c r="Q123" s="224"/>
      <c r="R123" s="140"/>
      <c r="T123" s="141" t="s">
        <v>5</v>
      </c>
      <c r="U123" s="42" t="s">
        <v>35</v>
      </c>
      <c r="V123" s="142">
        <v>2.04</v>
      </c>
      <c r="W123" s="142">
        <f>V123*K123</f>
        <v>0.1224</v>
      </c>
      <c r="X123" s="142">
        <v>0</v>
      </c>
      <c r="Y123" s="142">
        <f>X123*K123</f>
        <v>0</v>
      </c>
      <c r="Z123" s="142">
        <v>0</v>
      </c>
      <c r="AA123" s="143">
        <f>Z123*K123</f>
        <v>0</v>
      </c>
      <c r="AR123" s="20" t="s">
        <v>127</v>
      </c>
      <c r="AT123" s="20" t="s">
        <v>123</v>
      </c>
      <c r="AU123" s="20" t="s">
        <v>90</v>
      </c>
      <c r="AY123" s="20" t="s">
        <v>122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20" t="s">
        <v>77</v>
      </c>
      <c r="BK123" s="144">
        <f>ROUND(L123*K123,2)</f>
        <v>0</v>
      </c>
      <c r="BL123" s="20" t="s">
        <v>127</v>
      </c>
      <c r="BM123" s="20" t="s">
        <v>137</v>
      </c>
    </row>
    <row r="124" spans="2:65" s="1" customFormat="1" ht="34.15" customHeight="1">
      <c r="B124" s="135"/>
      <c r="C124" s="136" t="s">
        <v>127</v>
      </c>
      <c r="D124" s="136" t="s">
        <v>123</v>
      </c>
      <c r="E124" s="137" t="s">
        <v>138</v>
      </c>
      <c r="F124" s="223" t="s">
        <v>139</v>
      </c>
      <c r="G124" s="223"/>
      <c r="H124" s="223"/>
      <c r="I124" s="223"/>
      <c r="J124" s="138" t="s">
        <v>136</v>
      </c>
      <c r="K124" s="139">
        <v>0.6</v>
      </c>
      <c r="L124" s="224"/>
      <c r="M124" s="224"/>
      <c r="N124" s="224">
        <f>ROUND(L124*K124,2)</f>
        <v>0</v>
      </c>
      <c r="O124" s="224"/>
      <c r="P124" s="224"/>
      <c r="Q124" s="224"/>
      <c r="R124" s="140"/>
      <c r="T124" s="141" t="s">
        <v>5</v>
      </c>
      <c r="U124" s="42" t="s">
        <v>35</v>
      </c>
      <c r="V124" s="142">
        <v>0.006</v>
      </c>
      <c r="W124" s="142">
        <f>V124*K124</f>
        <v>0.0036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20" t="s">
        <v>127</v>
      </c>
      <c r="AT124" s="20" t="s">
        <v>123</v>
      </c>
      <c r="AU124" s="20" t="s">
        <v>90</v>
      </c>
      <c r="AY124" s="20" t="s">
        <v>122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20" t="s">
        <v>77</v>
      </c>
      <c r="BK124" s="144">
        <f>ROUND(L124*K124,2)</f>
        <v>0</v>
      </c>
      <c r="BL124" s="20" t="s">
        <v>127</v>
      </c>
      <c r="BM124" s="20" t="s">
        <v>140</v>
      </c>
    </row>
    <row r="125" spans="2:65" s="1" customFormat="1" ht="34.15" customHeight="1">
      <c r="B125" s="135"/>
      <c r="C125" s="136" t="s">
        <v>141</v>
      </c>
      <c r="D125" s="136" t="s">
        <v>123</v>
      </c>
      <c r="E125" s="137" t="s">
        <v>142</v>
      </c>
      <c r="F125" s="223" t="s">
        <v>143</v>
      </c>
      <c r="G125" s="223"/>
      <c r="H125" s="223"/>
      <c r="I125" s="223"/>
      <c r="J125" s="138" t="s">
        <v>136</v>
      </c>
      <c r="K125" s="139">
        <v>0.06</v>
      </c>
      <c r="L125" s="224"/>
      <c r="M125" s="224"/>
      <c r="N125" s="224">
        <f>ROUND(L125*K125,2)</f>
        <v>0</v>
      </c>
      <c r="O125" s="224"/>
      <c r="P125" s="224"/>
      <c r="Q125" s="224"/>
      <c r="R125" s="140"/>
      <c r="T125" s="141" t="s">
        <v>5</v>
      </c>
      <c r="U125" s="42" t="s">
        <v>35</v>
      </c>
      <c r="V125" s="142">
        <v>0.255</v>
      </c>
      <c r="W125" s="142">
        <f>V125*K125</f>
        <v>0.0153</v>
      </c>
      <c r="X125" s="142">
        <v>0</v>
      </c>
      <c r="Y125" s="142">
        <f>X125*K125</f>
        <v>0</v>
      </c>
      <c r="Z125" s="142">
        <v>0</v>
      </c>
      <c r="AA125" s="143">
        <f>Z125*K125</f>
        <v>0</v>
      </c>
      <c r="AR125" s="20" t="s">
        <v>127</v>
      </c>
      <c r="AT125" s="20" t="s">
        <v>123</v>
      </c>
      <c r="AU125" s="20" t="s">
        <v>90</v>
      </c>
      <c r="AY125" s="20" t="s">
        <v>122</v>
      </c>
      <c r="BE125" s="144">
        <f>IF(U125="základní",N125,0)</f>
        <v>0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20" t="s">
        <v>77</v>
      </c>
      <c r="BK125" s="144">
        <f>ROUND(L125*K125,2)</f>
        <v>0</v>
      </c>
      <c r="BL125" s="20" t="s">
        <v>127</v>
      </c>
      <c r="BM125" s="20" t="s">
        <v>144</v>
      </c>
    </row>
    <row r="126" spans="2:65" s="1" customFormat="1" ht="34.15" customHeight="1">
      <c r="B126" s="135"/>
      <c r="C126" s="136" t="s">
        <v>145</v>
      </c>
      <c r="D126" s="136" t="s">
        <v>123</v>
      </c>
      <c r="E126" s="137" t="s">
        <v>146</v>
      </c>
      <c r="F126" s="223" t="s">
        <v>147</v>
      </c>
      <c r="G126" s="223"/>
      <c r="H126" s="223"/>
      <c r="I126" s="223"/>
      <c r="J126" s="138" t="s">
        <v>136</v>
      </c>
      <c r="K126" s="139">
        <v>0.06</v>
      </c>
      <c r="L126" s="224"/>
      <c r="M126" s="224"/>
      <c r="N126" s="224">
        <f>ROUND(L126*K126,2)</f>
        <v>0</v>
      </c>
      <c r="O126" s="224"/>
      <c r="P126" s="224"/>
      <c r="Q126" s="224"/>
      <c r="R126" s="140"/>
      <c r="T126" s="141" t="s">
        <v>5</v>
      </c>
      <c r="U126" s="42" t="s">
        <v>35</v>
      </c>
      <c r="V126" s="142">
        <v>0</v>
      </c>
      <c r="W126" s="142">
        <f>V126*K126</f>
        <v>0</v>
      </c>
      <c r="X126" s="142">
        <v>0</v>
      </c>
      <c r="Y126" s="142">
        <f>X126*K126</f>
        <v>0</v>
      </c>
      <c r="Z126" s="142">
        <v>0</v>
      </c>
      <c r="AA126" s="143">
        <f>Z126*K126</f>
        <v>0</v>
      </c>
      <c r="AR126" s="20" t="s">
        <v>127</v>
      </c>
      <c r="AT126" s="20" t="s">
        <v>123</v>
      </c>
      <c r="AU126" s="20" t="s">
        <v>90</v>
      </c>
      <c r="AY126" s="20" t="s">
        <v>122</v>
      </c>
      <c r="BE126" s="144">
        <f>IF(U126="základní",N126,0)</f>
        <v>0</v>
      </c>
      <c r="BF126" s="144">
        <f>IF(U126="snížená",N126,0)</f>
        <v>0</v>
      </c>
      <c r="BG126" s="144">
        <f>IF(U126="zákl. přenesená",N126,0)</f>
        <v>0</v>
      </c>
      <c r="BH126" s="144">
        <f>IF(U126="sníž. přenesená",N126,0)</f>
        <v>0</v>
      </c>
      <c r="BI126" s="144">
        <f>IF(U126="nulová",N126,0)</f>
        <v>0</v>
      </c>
      <c r="BJ126" s="20" t="s">
        <v>77</v>
      </c>
      <c r="BK126" s="144">
        <f>ROUND(L126*K126,2)</f>
        <v>0</v>
      </c>
      <c r="BL126" s="20" t="s">
        <v>127</v>
      </c>
      <c r="BM126" s="20" t="s">
        <v>148</v>
      </c>
    </row>
    <row r="127" spans="2:63" s="9" customFormat="1" ht="37.35" customHeight="1">
      <c r="B127" s="124"/>
      <c r="C127" s="125"/>
      <c r="D127" s="126" t="s">
        <v>104</v>
      </c>
      <c r="E127" s="126"/>
      <c r="F127" s="126"/>
      <c r="G127" s="126"/>
      <c r="H127" s="126"/>
      <c r="I127" s="126"/>
      <c r="J127" s="126"/>
      <c r="K127" s="126"/>
      <c r="L127" s="126"/>
      <c r="M127" s="126"/>
      <c r="N127" s="241">
        <f>BK127</f>
        <v>0</v>
      </c>
      <c r="O127" s="242"/>
      <c r="P127" s="242"/>
      <c r="Q127" s="242"/>
      <c r="R127" s="127"/>
      <c r="T127" s="128"/>
      <c r="U127" s="125"/>
      <c r="V127" s="125"/>
      <c r="W127" s="129">
        <f>W128+W136</f>
        <v>52.99799999999999</v>
      </c>
      <c r="X127" s="125"/>
      <c r="Y127" s="129">
        <f>Y128+Y136</f>
        <v>0.12392999999999998</v>
      </c>
      <c r="Z127" s="125"/>
      <c r="AA127" s="130">
        <f>AA128+AA136</f>
        <v>0.8426400000000001</v>
      </c>
      <c r="AR127" s="131" t="s">
        <v>90</v>
      </c>
      <c r="AT127" s="132" t="s">
        <v>69</v>
      </c>
      <c r="AU127" s="132" t="s">
        <v>70</v>
      </c>
      <c r="AY127" s="131" t="s">
        <v>122</v>
      </c>
      <c r="BK127" s="133">
        <f>BK128+BK136</f>
        <v>0</v>
      </c>
    </row>
    <row r="128" spans="2:63" s="9" customFormat="1" ht="19.9" customHeight="1">
      <c r="B128" s="124"/>
      <c r="C128" s="125"/>
      <c r="D128" s="134" t="s">
        <v>105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237">
        <f>BK128</f>
        <v>0</v>
      </c>
      <c r="O128" s="238"/>
      <c r="P128" s="238"/>
      <c r="Q128" s="238"/>
      <c r="R128" s="127"/>
      <c r="T128" s="128"/>
      <c r="U128" s="125"/>
      <c r="V128" s="125"/>
      <c r="W128" s="129">
        <f>SUM(W129:W135)</f>
        <v>26.077999999999996</v>
      </c>
      <c r="X128" s="125"/>
      <c r="Y128" s="129">
        <f>SUM(Y129:Y135)</f>
        <v>0.08592999999999999</v>
      </c>
      <c r="Z128" s="125"/>
      <c r="AA128" s="130">
        <f>SUM(AA129:AA135)</f>
        <v>0.0312</v>
      </c>
      <c r="AR128" s="131" t="s">
        <v>90</v>
      </c>
      <c r="AT128" s="132" t="s">
        <v>69</v>
      </c>
      <c r="AU128" s="132" t="s">
        <v>77</v>
      </c>
      <c r="AY128" s="131" t="s">
        <v>122</v>
      </c>
      <c r="BK128" s="133">
        <f>SUM(BK129:BK135)</f>
        <v>0</v>
      </c>
    </row>
    <row r="129" spans="2:65" s="1" customFormat="1" ht="22.9" customHeight="1">
      <c r="B129" s="135"/>
      <c r="C129" s="136" t="s">
        <v>149</v>
      </c>
      <c r="D129" s="136" t="s">
        <v>123</v>
      </c>
      <c r="E129" s="137" t="s">
        <v>150</v>
      </c>
      <c r="F129" s="223" t="s">
        <v>151</v>
      </c>
      <c r="G129" s="223"/>
      <c r="H129" s="223"/>
      <c r="I129" s="223"/>
      <c r="J129" s="138" t="s">
        <v>152</v>
      </c>
      <c r="K129" s="139">
        <v>12</v>
      </c>
      <c r="L129" s="224"/>
      <c r="M129" s="224"/>
      <c r="N129" s="224">
        <f aca="true" t="shared" si="0" ref="N129:N135">ROUND(L129*K129,2)</f>
        <v>0</v>
      </c>
      <c r="O129" s="224"/>
      <c r="P129" s="224"/>
      <c r="Q129" s="224"/>
      <c r="R129" s="140"/>
      <c r="T129" s="141" t="s">
        <v>5</v>
      </c>
      <c r="U129" s="42" t="s">
        <v>35</v>
      </c>
      <c r="V129" s="142">
        <v>0.189</v>
      </c>
      <c r="W129" s="142">
        <f aca="true" t="shared" si="1" ref="W129:W135">V129*K129</f>
        <v>2.268</v>
      </c>
      <c r="X129" s="142">
        <v>0</v>
      </c>
      <c r="Y129" s="142">
        <f aca="true" t="shared" si="2" ref="Y129:Y135">X129*K129</f>
        <v>0</v>
      </c>
      <c r="Z129" s="142">
        <v>0.0026</v>
      </c>
      <c r="AA129" s="143">
        <f aca="true" t="shared" si="3" ref="AA129:AA135">Z129*K129</f>
        <v>0.0312</v>
      </c>
      <c r="AR129" s="20" t="s">
        <v>153</v>
      </c>
      <c r="AT129" s="20" t="s">
        <v>123</v>
      </c>
      <c r="AU129" s="20" t="s">
        <v>90</v>
      </c>
      <c r="AY129" s="20" t="s">
        <v>122</v>
      </c>
      <c r="BE129" s="144">
        <f aca="true" t="shared" si="4" ref="BE129:BE135">IF(U129="základní",N129,0)</f>
        <v>0</v>
      </c>
      <c r="BF129" s="144">
        <f aca="true" t="shared" si="5" ref="BF129:BF135">IF(U129="snížená",N129,0)</f>
        <v>0</v>
      </c>
      <c r="BG129" s="144">
        <f aca="true" t="shared" si="6" ref="BG129:BG135">IF(U129="zákl. přenesená",N129,0)</f>
        <v>0</v>
      </c>
      <c r="BH129" s="144">
        <f aca="true" t="shared" si="7" ref="BH129:BH135">IF(U129="sníž. přenesená",N129,0)</f>
        <v>0</v>
      </c>
      <c r="BI129" s="144">
        <f aca="true" t="shared" si="8" ref="BI129:BI135">IF(U129="nulová",N129,0)</f>
        <v>0</v>
      </c>
      <c r="BJ129" s="20" t="s">
        <v>77</v>
      </c>
      <c r="BK129" s="144">
        <f aca="true" t="shared" si="9" ref="BK129:BK135">ROUND(L129*K129,2)</f>
        <v>0</v>
      </c>
      <c r="BL129" s="20" t="s">
        <v>153</v>
      </c>
      <c r="BM129" s="20" t="s">
        <v>154</v>
      </c>
    </row>
    <row r="130" spans="2:65" s="1" customFormat="1" ht="34.15" customHeight="1">
      <c r="B130" s="135"/>
      <c r="C130" s="136" t="s">
        <v>155</v>
      </c>
      <c r="D130" s="136" t="s">
        <v>123</v>
      </c>
      <c r="E130" s="137" t="s">
        <v>156</v>
      </c>
      <c r="F130" s="223" t="s">
        <v>157</v>
      </c>
      <c r="G130" s="223"/>
      <c r="H130" s="223"/>
      <c r="I130" s="223"/>
      <c r="J130" s="138" t="s">
        <v>152</v>
      </c>
      <c r="K130" s="139">
        <v>12</v>
      </c>
      <c r="L130" s="224"/>
      <c r="M130" s="224"/>
      <c r="N130" s="224">
        <f t="shared" si="0"/>
        <v>0</v>
      </c>
      <c r="O130" s="224"/>
      <c r="P130" s="224"/>
      <c r="Q130" s="224"/>
      <c r="R130" s="140"/>
      <c r="T130" s="141" t="s">
        <v>5</v>
      </c>
      <c r="U130" s="42" t="s">
        <v>35</v>
      </c>
      <c r="V130" s="142">
        <v>0.444</v>
      </c>
      <c r="W130" s="142">
        <f t="shared" si="1"/>
        <v>5.328</v>
      </c>
      <c r="X130" s="142">
        <v>0.00296</v>
      </c>
      <c r="Y130" s="142">
        <f t="shared" si="2"/>
        <v>0.035519999999999996</v>
      </c>
      <c r="Z130" s="142">
        <v>0</v>
      </c>
      <c r="AA130" s="143">
        <f t="shared" si="3"/>
        <v>0</v>
      </c>
      <c r="AR130" s="20" t="s">
        <v>153</v>
      </c>
      <c r="AT130" s="20" t="s">
        <v>123</v>
      </c>
      <c r="AU130" s="20" t="s">
        <v>90</v>
      </c>
      <c r="AY130" s="20" t="s">
        <v>122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20" t="s">
        <v>77</v>
      </c>
      <c r="BK130" s="144">
        <f t="shared" si="9"/>
        <v>0</v>
      </c>
      <c r="BL130" s="20" t="s">
        <v>153</v>
      </c>
      <c r="BM130" s="20" t="s">
        <v>158</v>
      </c>
    </row>
    <row r="131" spans="2:65" s="1" customFormat="1" ht="22.9" customHeight="1">
      <c r="B131" s="135"/>
      <c r="C131" s="136" t="s">
        <v>159</v>
      </c>
      <c r="D131" s="136" t="s">
        <v>123</v>
      </c>
      <c r="E131" s="137" t="s">
        <v>160</v>
      </c>
      <c r="F131" s="223" t="s">
        <v>161</v>
      </c>
      <c r="G131" s="223"/>
      <c r="H131" s="223"/>
      <c r="I131" s="223"/>
      <c r="J131" s="138" t="s">
        <v>152</v>
      </c>
      <c r="K131" s="139">
        <v>12</v>
      </c>
      <c r="L131" s="224"/>
      <c r="M131" s="224"/>
      <c r="N131" s="224">
        <f t="shared" si="0"/>
        <v>0</v>
      </c>
      <c r="O131" s="224"/>
      <c r="P131" s="224"/>
      <c r="Q131" s="224"/>
      <c r="R131" s="140"/>
      <c r="T131" s="141" t="s">
        <v>5</v>
      </c>
      <c r="U131" s="42" t="s">
        <v>35</v>
      </c>
      <c r="V131" s="142">
        <v>0.248</v>
      </c>
      <c r="W131" s="142">
        <f t="shared" si="1"/>
        <v>2.976</v>
      </c>
      <c r="X131" s="142">
        <v>0.00209</v>
      </c>
      <c r="Y131" s="142">
        <f t="shared" si="2"/>
        <v>0.025079999999999998</v>
      </c>
      <c r="Z131" s="142">
        <v>0</v>
      </c>
      <c r="AA131" s="143">
        <f t="shared" si="3"/>
        <v>0</v>
      </c>
      <c r="AR131" s="20" t="s">
        <v>153</v>
      </c>
      <c r="AT131" s="20" t="s">
        <v>123</v>
      </c>
      <c r="AU131" s="20" t="s">
        <v>90</v>
      </c>
      <c r="AY131" s="20" t="s">
        <v>122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20" t="s">
        <v>77</v>
      </c>
      <c r="BK131" s="144">
        <f t="shared" si="9"/>
        <v>0</v>
      </c>
      <c r="BL131" s="20" t="s">
        <v>153</v>
      </c>
      <c r="BM131" s="20" t="s">
        <v>162</v>
      </c>
    </row>
    <row r="132" spans="2:65" s="1" customFormat="1" ht="34.15" customHeight="1">
      <c r="B132" s="135"/>
      <c r="C132" s="136" t="s">
        <v>163</v>
      </c>
      <c r="D132" s="136" t="s">
        <v>123</v>
      </c>
      <c r="E132" s="137" t="s">
        <v>164</v>
      </c>
      <c r="F132" s="223" t="s">
        <v>165</v>
      </c>
      <c r="G132" s="223"/>
      <c r="H132" s="223"/>
      <c r="I132" s="223"/>
      <c r="J132" s="138" t="s">
        <v>152</v>
      </c>
      <c r="K132" s="139">
        <v>12</v>
      </c>
      <c r="L132" s="224"/>
      <c r="M132" s="224"/>
      <c r="N132" s="224">
        <f t="shared" si="0"/>
        <v>0</v>
      </c>
      <c r="O132" s="224"/>
      <c r="P132" s="224"/>
      <c r="Q132" s="224"/>
      <c r="R132" s="140"/>
      <c r="T132" s="141" t="s">
        <v>5</v>
      </c>
      <c r="U132" s="42" t="s">
        <v>35</v>
      </c>
      <c r="V132" s="142">
        <v>0.248</v>
      </c>
      <c r="W132" s="142">
        <f t="shared" si="1"/>
        <v>2.976</v>
      </c>
      <c r="X132" s="142">
        <v>0.00209</v>
      </c>
      <c r="Y132" s="142">
        <f t="shared" si="2"/>
        <v>0.025079999999999998</v>
      </c>
      <c r="Z132" s="142">
        <v>0</v>
      </c>
      <c r="AA132" s="143">
        <f t="shared" si="3"/>
        <v>0</v>
      </c>
      <c r="AR132" s="20" t="s">
        <v>153</v>
      </c>
      <c r="AT132" s="20" t="s">
        <v>123</v>
      </c>
      <c r="AU132" s="20" t="s">
        <v>90</v>
      </c>
      <c r="AY132" s="20" t="s">
        <v>122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0" t="s">
        <v>77</v>
      </c>
      <c r="BK132" s="144">
        <f t="shared" si="9"/>
        <v>0</v>
      </c>
      <c r="BL132" s="20" t="s">
        <v>153</v>
      </c>
      <c r="BM132" s="20" t="s">
        <v>166</v>
      </c>
    </row>
    <row r="133" spans="2:65" s="1" customFormat="1" ht="45.6" customHeight="1">
      <c r="B133" s="135"/>
      <c r="C133" s="136" t="s">
        <v>167</v>
      </c>
      <c r="D133" s="136" t="s">
        <v>123</v>
      </c>
      <c r="E133" s="137" t="s">
        <v>168</v>
      </c>
      <c r="F133" s="223" t="s">
        <v>169</v>
      </c>
      <c r="G133" s="223"/>
      <c r="H133" s="223"/>
      <c r="I133" s="223"/>
      <c r="J133" s="138" t="s">
        <v>170</v>
      </c>
      <c r="K133" s="139">
        <v>1</v>
      </c>
      <c r="L133" s="224"/>
      <c r="M133" s="224"/>
      <c r="N133" s="224">
        <f t="shared" si="0"/>
        <v>0</v>
      </c>
      <c r="O133" s="224"/>
      <c r="P133" s="224"/>
      <c r="Q133" s="224"/>
      <c r="R133" s="140"/>
      <c r="T133" s="141" t="s">
        <v>5</v>
      </c>
      <c r="U133" s="42" t="s">
        <v>35</v>
      </c>
      <c r="V133" s="142">
        <v>0.53</v>
      </c>
      <c r="W133" s="142">
        <f t="shared" si="1"/>
        <v>0.53</v>
      </c>
      <c r="X133" s="142">
        <v>0.00025</v>
      </c>
      <c r="Y133" s="142">
        <f t="shared" si="2"/>
        <v>0.00025</v>
      </c>
      <c r="Z133" s="142">
        <v>0</v>
      </c>
      <c r="AA133" s="143">
        <f t="shared" si="3"/>
        <v>0</v>
      </c>
      <c r="AR133" s="20" t="s">
        <v>153</v>
      </c>
      <c r="AT133" s="20" t="s">
        <v>123</v>
      </c>
      <c r="AU133" s="20" t="s">
        <v>90</v>
      </c>
      <c r="AY133" s="20" t="s">
        <v>122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0" t="s">
        <v>77</v>
      </c>
      <c r="BK133" s="144">
        <f t="shared" si="9"/>
        <v>0</v>
      </c>
      <c r="BL133" s="20" t="s">
        <v>153</v>
      </c>
      <c r="BM133" s="20" t="s">
        <v>171</v>
      </c>
    </row>
    <row r="134" spans="2:65" s="1" customFormat="1" ht="34.15" customHeight="1">
      <c r="B134" s="135"/>
      <c r="C134" s="136" t="s">
        <v>172</v>
      </c>
      <c r="D134" s="136" t="s">
        <v>123</v>
      </c>
      <c r="E134" s="137" t="s">
        <v>173</v>
      </c>
      <c r="F134" s="223" t="s">
        <v>174</v>
      </c>
      <c r="G134" s="223"/>
      <c r="H134" s="223"/>
      <c r="I134" s="223"/>
      <c r="J134" s="138" t="s">
        <v>175</v>
      </c>
      <c r="K134" s="139">
        <v>12</v>
      </c>
      <c r="L134" s="224"/>
      <c r="M134" s="224"/>
      <c r="N134" s="224">
        <f t="shared" si="0"/>
        <v>0</v>
      </c>
      <c r="O134" s="224"/>
      <c r="P134" s="224"/>
      <c r="Q134" s="224"/>
      <c r="R134" s="140"/>
      <c r="T134" s="141" t="s">
        <v>5</v>
      </c>
      <c r="U134" s="42" t="s">
        <v>35</v>
      </c>
      <c r="V134" s="142">
        <v>1</v>
      </c>
      <c r="W134" s="142">
        <f t="shared" si="1"/>
        <v>12</v>
      </c>
      <c r="X134" s="142">
        <v>0</v>
      </c>
      <c r="Y134" s="142">
        <f t="shared" si="2"/>
        <v>0</v>
      </c>
      <c r="Z134" s="142">
        <v>0</v>
      </c>
      <c r="AA134" s="143">
        <f t="shared" si="3"/>
        <v>0</v>
      </c>
      <c r="AR134" s="20" t="s">
        <v>153</v>
      </c>
      <c r="AT134" s="20" t="s">
        <v>123</v>
      </c>
      <c r="AU134" s="20" t="s">
        <v>90</v>
      </c>
      <c r="AY134" s="20" t="s">
        <v>122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0" t="s">
        <v>77</v>
      </c>
      <c r="BK134" s="144">
        <f t="shared" si="9"/>
        <v>0</v>
      </c>
      <c r="BL134" s="20" t="s">
        <v>153</v>
      </c>
      <c r="BM134" s="20" t="s">
        <v>176</v>
      </c>
    </row>
    <row r="135" spans="2:65" s="1" customFormat="1" ht="34.15" customHeight="1">
      <c r="B135" s="135"/>
      <c r="C135" s="136" t="s">
        <v>177</v>
      </c>
      <c r="D135" s="136" t="s">
        <v>123</v>
      </c>
      <c r="E135" s="137" t="s">
        <v>178</v>
      </c>
      <c r="F135" s="223" t="s">
        <v>179</v>
      </c>
      <c r="G135" s="223"/>
      <c r="H135" s="223"/>
      <c r="I135" s="223"/>
      <c r="J135" s="138" t="s">
        <v>180</v>
      </c>
      <c r="K135" s="139">
        <v>311.926</v>
      </c>
      <c r="L135" s="224"/>
      <c r="M135" s="224"/>
      <c r="N135" s="224">
        <f t="shared" si="0"/>
        <v>0</v>
      </c>
      <c r="O135" s="224"/>
      <c r="P135" s="224"/>
      <c r="Q135" s="224"/>
      <c r="R135" s="140"/>
      <c r="T135" s="141" t="s">
        <v>5</v>
      </c>
      <c r="U135" s="42" t="s">
        <v>35</v>
      </c>
      <c r="V135" s="142">
        <v>0</v>
      </c>
      <c r="W135" s="142">
        <f t="shared" si="1"/>
        <v>0</v>
      </c>
      <c r="X135" s="142">
        <v>0</v>
      </c>
      <c r="Y135" s="142">
        <f t="shared" si="2"/>
        <v>0</v>
      </c>
      <c r="Z135" s="142">
        <v>0</v>
      </c>
      <c r="AA135" s="143">
        <f t="shared" si="3"/>
        <v>0</v>
      </c>
      <c r="AR135" s="20" t="s">
        <v>153</v>
      </c>
      <c r="AT135" s="20" t="s">
        <v>123</v>
      </c>
      <c r="AU135" s="20" t="s">
        <v>90</v>
      </c>
      <c r="AY135" s="20" t="s">
        <v>122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20" t="s">
        <v>77</v>
      </c>
      <c r="BK135" s="144">
        <f t="shared" si="9"/>
        <v>0</v>
      </c>
      <c r="BL135" s="20" t="s">
        <v>153</v>
      </c>
      <c r="BM135" s="20" t="s">
        <v>181</v>
      </c>
    </row>
    <row r="136" spans="2:63" s="9" customFormat="1" ht="29.85" customHeight="1">
      <c r="B136" s="124"/>
      <c r="C136" s="125"/>
      <c r="D136" s="134" t="s">
        <v>106</v>
      </c>
      <c r="E136" s="134"/>
      <c r="F136" s="134"/>
      <c r="G136" s="134"/>
      <c r="H136" s="134"/>
      <c r="I136" s="134"/>
      <c r="J136" s="134"/>
      <c r="K136" s="134"/>
      <c r="L136" s="134"/>
      <c r="M136" s="134"/>
      <c r="N136" s="239">
        <f>BK136</f>
        <v>0</v>
      </c>
      <c r="O136" s="240"/>
      <c r="P136" s="240"/>
      <c r="Q136" s="240"/>
      <c r="R136" s="127"/>
      <c r="T136" s="128"/>
      <c r="U136" s="125"/>
      <c r="V136" s="125"/>
      <c r="W136" s="129">
        <f>SUM(W137:W159)</f>
        <v>26.919999999999995</v>
      </c>
      <c r="X136" s="125"/>
      <c r="Y136" s="129">
        <f>SUM(Y137:Y159)</f>
        <v>0.038</v>
      </c>
      <c r="Z136" s="125"/>
      <c r="AA136" s="130">
        <f>SUM(AA137:AA159)</f>
        <v>0.81144</v>
      </c>
      <c r="AR136" s="131" t="s">
        <v>90</v>
      </c>
      <c r="AT136" s="132" t="s">
        <v>69</v>
      </c>
      <c r="AU136" s="132" t="s">
        <v>77</v>
      </c>
      <c r="AY136" s="131" t="s">
        <v>122</v>
      </c>
      <c r="BK136" s="133">
        <f>SUM(BK137:BK159)</f>
        <v>0</v>
      </c>
    </row>
    <row r="137" spans="2:65" s="1" customFormat="1" ht="34.15" customHeight="1">
      <c r="B137" s="135"/>
      <c r="C137" s="136" t="s">
        <v>182</v>
      </c>
      <c r="D137" s="136" t="s">
        <v>123</v>
      </c>
      <c r="E137" s="137" t="s">
        <v>183</v>
      </c>
      <c r="F137" s="223" t="s">
        <v>184</v>
      </c>
      <c r="G137" s="223"/>
      <c r="H137" s="223"/>
      <c r="I137" s="223"/>
      <c r="J137" s="138" t="s">
        <v>185</v>
      </c>
      <c r="K137" s="139">
        <v>18</v>
      </c>
      <c r="L137" s="224"/>
      <c r="M137" s="224"/>
      <c r="N137" s="224">
        <f>ROUND(L137*K137,2)</f>
        <v>0</v>
      </c>
      <c r="O137" s="224"/>
      <c r="P137" s="224"/>
      <c r="Q137" s="224"/>
      <c r="R137" s="140"/>
      <c r="T137" s="141" t="s">
        <v>5</v>
      </c>
      <c r="U137" s="42" t="s">
        <v>35</v>
      </c>
      <c r="V137" s="142">
        <v>0.44</v>
      </c>
      <c r="W137" s="142">
        <f>V137*K137</f>
        <v>7.92</v>
      </c>
      <c r="X137" s="142">
        <v>0</v>
      </c>
      <c r="Y137" s="142">
        <f>X137*K137</f>
        <v>0</v>
      </c>
      <c r="Z137" s="142">
        <v>0</v>
      </c>
      <c r="AA137" s="143">
        <f>Z137*K137</f>
        <v>0</v>
      </c>
      <c r="AR137" s="20" t="s">
        <v>153</v>
      </c>
      <c r="AT137" s="20" t="s">
        <v>123</v>
      </c>
      <c r="AU137" s="20" t="s">
        <v>90</v>
      </c>
      <c r="AY137" s="20" t="s">
        <v>122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0" t="s">
        <v>77</v>
      </c>
      <c r="BK137" s="144">
        <f>ROUND(L137*K137,2)</f>
        <v>0</v>
      </c>
      <c r="BL137" s="20" t="s">
        <v>153</v>
      </c>
      <c r="BM137" s="20" t="s">
        <v>186</v>
      </c>
    </row>
    <row r="138" spans="2:51" s="10" customFormat="1" ht="14.45" customHeight="1">
      <c r="B138" s="145"/>
      <c r="C138" s="146"/>
      <c r="D138" s="146"/>
      <c r="E138" s="147" t="s">
        <v>5</v>
      </c>
      <c r="F138" s="225" t="s">
        <v>187</v>
      </c>
      <c r="G138" s="226"/>
      <c r="H138" s="226"/>
      <c r="I138" s="226"/>
      <c r="J138" s="146"/>
      <c r="K138" s="148">
        <v>12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188</v>
      </c>
      <c r="AU138" s="152" t="s">
        <v>90</v>
      </c>
      <c r="AV138" s="10" t="s">
        <v>90</v>
      </c>
      <c r="AW138" s="10" t="s">
        <v>28</v>
      </c>
      <c r="AX138" s="10" t="s">
        <v>70</v>
      </c>
      <c r="AY138" s="152" t="s">
        <v>122</v>
      </c>
    </row>
    <row r="139" spans="2:51" s="10" customFormat="1" ht="14.45" customHeight="1">
      <c r="B139" s="145"/>
      <c r="C139" s="146"/>
      <c r="D139" s="146"/>
      <c r="E139" s="147" t="s">
        <v>5</v>
      </c>
      <c r="F139" s="227" t="s">
        <v>189</v>
      </c>
      <c r="G139" s="228"/>
      <c r="H139" s="228"/>
      <c r="I139" s="228"/>
      <c r="J139" s="146"/>
      <c r="K139" s="148">
        <v>6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188</v>
      </c>
      <c r="AU139" s="152" t="s">
        <v>90</v>
      </c>
      <c r="AV139" s="10" t="s">
        <v>90</v>
      </c>
      <c r="AW139" s="10" t="s">
        <v>28</v>
      </c>
      <c r="AX139" s="10" t="s">
        <v>70</v>
      </c>
      <c r="AY139" s="152" t="s">
        <v>122</v>
      </c>
    </row>
    <row r="140" spans="2:51" s="11" customFormat="1" ht="14.45" customHeight="1">
      <c r="B140" s="153"/>
      <c r="C140" s="154"/>
      <c r="D140" s="154"/>
      <c r="E140" s="155" t="s">
        <v>5</v>
      </c>
      <c r="F140" s="229" t="s">
        <v>190</v>
      </c>
      <c r="G140" s="230"/>
      <c r="H140" s="230"/>
      <c r="I140" s="230"/>
      <c r="J140" s="154"/>
      <c r="K140" s="156">
        <v>18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188</v>
      </c>
      <c r="AU140" s="160" t="s">
        <v>90</v>
      </c>
      <c r="AV140" s="11" t="s">
        <v>127</v>
      </c>
      <c r="AW140" s="11" t="s">
        <v>28</v>
      </c>
      <c r="AX140" s="11" t="s">
        <v>77</v>
      </c>
      <c r="AY140" s="160" t="s">
        <v>122</v>
      </c>
    </row>
    <row r="141" spans="2:65" s="1" customFormat="1" ht="22.9" customHeight="1">
      <c r="B141" s="135"/>
      <c r="C141" s="136" t="s">
        <v>191</v>
      </c>
      <c r="D141" s="136" t="s">
        <v>123</v>
      </c>
      <c r="E141" s="137" t="s">
        <v>192</v>
      </c>
      <c r="F141" s="223" t="s">
        <v>193</v>
      </c>
      <c r="G141" s="223"/>
      <c r="H141" s="223"/>
      <c r="I141" s="223"/>
      <c r="J141" s="138" t="s">
        <v>152</v>
      </c>
      <c r="K141" s="139">
        <v>12</v>
      </c>
      <c r="L141" s="224"/>
      <c r="M141" s="224"/>
      <c r="N141" s="224">
        <f>ROUND(L141*K141,2)</f>
        <v>0</v>
      </c>
      <c r="O141" s="224"/>
      <c r="P141" s="224"/>
      <c r="Q141" s="224"/>
      <c r="R141" s="140"/>
      <c r="T141" s="141" t="s">
        <v>5</v>
      </c>
      <c r="U141" s="42" t="s">
        <v>35</v>
      </c>
      <c r="V141" s="142">
        <v>0.126</v>
      </c>
      <c r="W141" s="142">
        <f>V141*K141</f>
        <v>1.512</v>
      </c>
      <c r="X141" s="142">
        <v>1E-05</v>
      </c>
      <c r="Y141" s="142">
        <f>X141*K141</f>
        <v>0.00012000000000000002</v>
      </c>
      <c r="Z141" s="142">
        <v>0</v>
      </c>
      <c r="AA141" s="143">
        <f>Z141*K141</f>
        <v>0</v>
      </c>
      <c r="AR141" s="20" t="s">
        <v>153</v>
      </c>
      <c r="AT141" s="20" t="s">
        <v>123</v>
      </c>
      <c r="AU141" s="20" t="s">
        <v>90</v>
      </c>
      <c r="AY141" s="20" t="s">
        <v>122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0" t="s">
        <v>77</v>
      </c>
      <c r="BK141" s="144">
        <f>ROUND(L141*K141,2)</f>
        <v>0</v>
      </c>
      <c r="BL141" s="20" t="s">
        <v>153</v>
      </c>
      <c r="BM141" s="20" t="s">
        <v>194</v>
      </c>
    </row>
    <row r="142" spans="2:65" s="1" customFormat="1" ht="22.9" customHeight="1">
      <c r="B142" s="135"/>
      <c r="C142" s="161" t="s">
        <v>195</v>
      </c>
      <c r="D142" s="161" t="s">
        <v>196</v>
      </c>
      <c r="E142" s="162" t="s">
        <v>197</v>
      </c>
      <c r="F142" s="231" t="s">
        <v>198</v>
      </c>
      <c r="G142" s="231"/>
      <c r="H142" s="231"/>
      <c r="I142" s="231"/>
      <c r="J142" s="163" t="s">
        <v>170</v>
      </c>
      <c r="K142" s="164">
        <v>12</v>
      </c>
      <c r="L142" s="232"/>
      <c r="M142" s="232"/>
      <c r="N142" s="232">
        <f>ROUND(L142*K142,2)</f>
        <v>0</v>
      </c>
      <c r="O142" s="224"/>
      <c r="P142" s="224"/>
      <c r="Q142" s="224"/>
      <c r="R142" s="140"/>
      <c r="T142" s="141" t="s">
        <v>5</v>
      </c>
      <c r="U142" s="42" t="s">
        <v>35</v>
      </c>
      <c r="V142" s="142">
        <v>0</v>
      </c>
      <c r="W142" s="142">
        <f>V142*K142</f>
        <v>0</v>
      </c>
      <c r="X142" s="142">
        <v>7E-05</v>
      </c>
      <c r="Y142" s="142">
        <f>X142*K142</f>
        <v>0.0008399999999999999</v>
      </c>
      <c r="Z142" s="142">
        <v>0</v>
      </c>
      <c r="AA142" s="143">
        <f>Z142*K142</f>
        <v>0</v>
      </c>
      <c r="AR142" s="20" t="s">
        <v>199</v>
      </c>
      <c r="AT142" s="20" t="s">
        <v>196</v>
      </c>
      <c r="AU142" s="20" t="s">
        <v>90</v>
      </c>
      <c r="AY142" s="20" t="s">
        <v>122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0" t="s">
        <v>77</v>
      </c>
      <c r="BK142" s="144">
        <f>ROUND(L142*K142,2)</f>
        <v>0</v>
      </c>
      <c r="BL142" s="20" t="s">
        <v>153</v>
      </c>
      <c r="BM142" s="20" t="s">
        <v>200</v>
      </c>
    </row>
    <row r="143" spans="2:65" s="1" customFormat="1" ht="34.15" customHeight="1">
      <c r="B143" s="135"/>
      <c r="C143" s="136" t="s">
        <v>201</v>
      </c>
      <c r="D143" s="136" t="s">
        <v>123</v>
      </c>
      <c r="E143" s="137" t="s">
        <v>202</v>
      </c>
      <c r="F143" s="223" t="s">
        <v>203</v>
      </c>
      <c r="G143" s="223"/>
      <c r="H143" s="223"/>
      <c r="I143" s="223"/>
      <c r="J143" s="138" t="s">
        <v>185</v>
      </c>
      <c r="K143" s="139">
        <v>18</v>
      </c>
      <c r="L143" s="224"/>
      <c r="M143" s="224"/>
      <c r="N143" s="224">
        <f>ROUND(L143*K143,2)</f>
        <v>0</v>
      </c>
      <c r="O143" s="224"/>
      <c r="P143" s="224"/>
      <c r="Q143" s="224"/>
      <c r="R143" s="140"/>
      <c r="T143" s="141" t="s">
        <v>5</v>
      </c>
      <c r="U143" s="42" t="s">
        <v>35</v>
      </c>
      <c r="V143" s="142">
        <v>0.147</v>
      </c>
      <c r="W143" s="142">
        <f>V143*K143</f>
        <v>2.646</v>
      </c>
      <c r="X143" s="142">
        <v>3E-05</v>
      </c>
      <c r="Y143" s="142">
        <f>X143*K143</f>
        <v>0.00054</v>
      </c>
      <c r="Z143" s="142">
        <v>0</v>
      </c>
      <c r="AA143" s="143">
        <f>Z143*K143</f>
        <v>0</v>
      </c>
      <c r="AR143" s="20" t="s">
        <v>153</v>
      </c>
      <c r="AT143" s="20" t="s">
        <v>123</v>
      </c>
      <c r="AU143" s="20" t="s">
        <v>90</v>
      </c>
      <c r="AY143" s="20" t="s">
        <v>122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20" t="s">
        <v>77</v>
      </c>
      <c r="BK143" s="144">
        <f>ROUND(L143*K143,2)</f>
        <v>0</v>
      </c>
      <c r="BL143" s="20" t="s">
        <v>153</v>
      </c>
      <c r="BM143" s="20" t="s">
        <v>204</v>
      </c>
    </row>
    <row r="144" spans="2:51" s="10" customFormat="1" ht="14.45" customHeight="1">
      <c r="B144" s="145"/>
      <c r="C144" s="146"/>
      <c r="D144" s="146"/>
      <c r="E144" s="147" t="s">
        <v>5</v>
      </c>
      <c r="F144" s="225" t="s">
        <v>187</v>
      </c>
      <c r="G144" s="226"/>
      <c r="H144" s="226"/>
      <c r="I144" s="226"/>
      <c r="J144" s="146"/>
      <c r="K144" s="148">
        <v>12</v>
      </c>
      <c r="L144" s="146"/>
      <c r="M144" s="146"/>
      <c r="N144" s="146"/>
      <c r="O144" s="146"/>
      <c r="P144" s="146"/>
      <c r="Q144" s="146"/>
      <c r="R144" s="149"/>
      <c r="T144" s="150"/>
      <c r="U144" s="146"/>
      <c r="V144" s="146"/>
      <c r="W144" s="146"/>
      <c r="X144" s="146"/>
      <c r="Y144" s="146"/>
      <c r="Z144" s="146"/>
      <c r="AA144" s="151"/>
      <c r="AT144" s="152" t="s">
        <v>188</v>
      </c>
      <c r="AU144" s="152" t="s">
        <v>90</v>
      </c>
      <c r="AV144" s="10" t="s">
        <v>90</v>
      </c>
      <c r="AW144" s="10" t="s">
        <v>28</v>
      </c>
      <c r="AX144" s="10" t="s">
        <v>70</v>
      </c>
      <c r="AY144" s="152" t="s">
        <v>122</v>
      </c>
    </row>
    <row r="145" spans="2:51" s="10" customFormat="1" ht="14.45" customHeight="1">
      <c r="B145" s="145"/>
      <c r="C145" s="146"/>
      <c r="D145" s="146"/>
      <c r="E145" s="147" t="s">
        <v>5</v>
      </c>
      <c r="F145" s="227" t="s">
        <v>189</v>
      </c>
      <c r="G145" s="228"/>
      <c r="H145" s="228"/>
      <c r="I145" s="228"/>
      <c r="J145" s="146"/>
      <c r="K145" s="148">
        <v>6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188</v>
      </c>
      <c r="AU145" s="152" t="s">
        <v>90</v>
      </c>
      <c r="AV145" s="10" t="s">
        <v>90</v>
      </c>
      <c r="AW145" s="10" t="s">
        <v>28</v>
      </c>
      <c r="AX145" s="10" t="s">
        <v>70</v>
      </c>
      <c r="AY145" s="152" t="s">
        <v>122</v>
      </c>
    </row>
    <row r="146" spans="2:51" s="11" customFormat="1" ht="14.45" customHeight="1">
      <c r="B146" s="153"/>
      <c r="C146" s="154"/>
      <c r="D146" s="154"/>
      <c r="E146" s="155" t="s">
        <v>5</v>
      </c>
      <c r="F146" s="229" t="s">
        <v>190</v>
      </c>
      <c r="G146" s="230"/>
      <c r="H146" s="230"/>
      <c r="I146" s="230"/>
      <c r="J146" s="154"/>
      <c r="K146" s="156">
        <v>18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188</v>
      </c>
      <c r="AU146" s="160" t="s">
        <v>90</v>
      </c>
      <c r="AV146" s="11" t="s">
        <v>127</v>
      </c>
      <c r="AW146" s="11" t="s">
        <v>28</v>
      </c>
      <c r="AX146" s="11" t="s">
        <v>77</v>
      </c>
      <c r="AY146" s="160" t="s">
        <v>122</v>
      </c>
    </row>
    <row r="147" spans="2:65" s="1" customFormat="1" ht="34.15" customHeight="1">
      <c r="B147" s="135"/>
      <c r="C147" s="136" t="s">
        <v>205</v>
      </c>
      <c r="D147" s="136" t="s">
        <v>123</v>
      </c>
      <c r="E147" s="137" t="s">
        <v>206</v>
      </c>
      <c r="F147" s="223" t="s">
        <v>207</v>
      </c>
      <c r="G147" s="223"/>
      <c r="H147" s="223"/>
      <c r="I147" s="223"/>
      <c r="J147" s="138" t="s">
        <v>185</v>
      </c>
      <c r="K147" s="139">
        <v>18</v>
      </c>
      <c r="L147" s="224"/>
      <c r="M147" s="224"/>
      <c r="N147" s="224">
        <f>ROUND(L147*K147,2)</f>
        <v>0</v>
      </c>
      <c r="O147" s="224"/>
      <c r="P147" s="224"/>
      <c r="Q147" s="224"/>
      <c r="R147" s="140"/>
      <c r="T147" s="141" t="s">
        <v>5</v>
      </c>
      <c r="U147" s="42" t="s">
        <v>35</v>
      </c>
      <c r="V147" s="142">
        <v>0.283</v>
      </c>
      <c r="W147" s="142">
        <f>V147*K147</f>
        <v>5.093999999999999</v>
      </c>
      <c r="X147" s="142">
        <v>0</v>
      </c>
      <c r="Y147" s="142">
        <f>X147*K147</f>
        <v>0</v>
      </c>
      <c r="Z147" s="142">
        <v>0.04508</v>
      </c>
      <c r="AA147" s="143">
        <f>Z147*K147</f>
        <v>0.81144</v>
      </c>
      <c r="AR147" s="20" t="s">
        <v>153</v>
      </c>
      <c r="AT147" s="20" t="s">
        <v>123</v>
      </c>
      <c r="AU147" s="20" t="s">
        <v>90</v>
      </c>
      <c r="AY147" s="20" t="s">
        <v>122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0" t="s">
        <v>77</v>
      </c>
      <c r="BK147" s="144">
        <f>ROUND(L147*K147,2)</f>
        <v>0</v>
      </c>
      <c r="BL147" s="20" t="s">
        <v>153</v>
      </c>
      <c r="BM147" s="20" t="s">
        <v>208</v>
      </c>
    </row>
    <row r="148" spans="2:51" s="10" customFormat="1" ht="14.45" customHeight="1">
      <c r="B148" s="145"/>
      <c r="C148" s="146"/>
      <c r="D148" s="146"/>
      <c r="E148" s="147" t="s">
        <v>5</v>
      </c>
      <c r="F148" s="225" t="s">
        <v>187</v>
      </c>
      <c r="G148" s="226"/>
      <c r="H148" s="226"/>
      <c r="I148" s="226"/>
      <c r="J148" s="146"/>
      <c r="K148" s="148">
        <v>12</v>
      </c>
      <c r="L148" s="146"/>
      <c r="M148" s="146"/>
      <c r="N148" s="146"/>
      <c r="O148" s="146"/>
      <c r="P148" s="146"/>
      <c r="Q148" s="146"/>
      <c r="R148" s="149"/>
      <c r="T148" s="150"/>
      <c r="U148" s="146"/>
      <c r="V148" s="146"/>
      <c r="W148" s="146"/>
      <c r="X148" s="146"/>
      <c r="Y148" s="146"/>
      <c r="Z148" s="146"/>
      <c r="AA148" s="151"/>
      <c r="AT148" s="152" t="s">
        <v>188</v>
      </c>
      <c r="AU148" s="152" t="s">
        <v>90</v>
      </c>
      <c r="AV148" s="10" t="s">
        <v>90</v>
      </c>
      <c r="AW148" s="10" t="s">
        <v>28</v>
      </c>
      <c r="AX148" s="10" t="s">
        <v>70</v>
      </c>
      <c r="AY148" s="152" t="s">
        <v>122</v>
      </c>
    </row>
    <row r="149" spans="2:51" s="10" customFormat="1" ht="14.45" customHeight="1">
      <c r="B149" s="145"/>
      <c r="C149" s="146"/>
      <c r="D149" s="146"/>
      <c r="E149" s="147" t="s">
        <v>5</v>
      </c>
      <c r="F149" s="227" t="s">
        <v>189</v>
      </c>
      <c r="G149" s="228"/>
      <c r="H149" s="228"/>
      <c r="I149" s="228"/>
      <c r="J149" s="146"/>
      <c r="K149" s="148">
        <v>6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188</v>
      </c>
      <c r="AU149" s="152" t="s">
        <v>90</v>
      </c>
      <c r="AV149" s="10" t="s">
        <v>90</v>
      </c>
      <c r="AW149" s="10" t="s">
        <v>28</v>
      </c>
      <c r="AX149" s="10" t="s">
        <v>70</v>
      </c>
      <c r="AY149" s="152" t="s">
        <v>122</v>
      </c>
    </row>
    <row r="150" spans="2:51" s="11" customFormat="1" ht="14.45" customHeight="1">
      <c r="B150" s="153"/>
      <c r="C150" s="154"/>
      <c r="D150" s="154"/>
      <c r="E150" s="155" t="s">
        <v>5</v>
      </c>
      <c r="F150" s="229" t="s">
        <v>190</v>
      </c>
      <c r="G150" s="230"/>
      <c r="H150" s="230"/>
      <c r="I150" s="230"/>
      <c r="J150" s="154"/>
      <c r="K150" s="156">
        <v>18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188</v>
      </c>
      <c r="AU150" s="160" t="s">
        <v>90</v>
      </c>
      <c r="AV150" s="11" t="s">
        <v>127</v>
      </c>
      <c r="AW150" s="11" t="s">
        <v>28</v>
      </c>
      <c r="AX150" s="11" t="s">
        <v>77</v>
      </c>
      <c r="AY150" s="160" t="s">
        <v>122</v>
      </c>
    </row>
    <row r="151" spans="2:65" s="1" customFormat="1" ht="34.15" customHeight="1">
      <c r="B151" s="135"/>
      <c r="C151" s="136" t="s">
        <v>209</v>
      </c>
      <c r="D151" s="136" t="s">
        <v>123</v>
      </c>
      <c r="E151" s="137" t="s">
        <v>210</v>
      </c>
      <c r="F151" s="223" t="s">
        <v>211</v>
      </c>
      <c r="G151" s="223"/>
      <c r="H151" s="223"/>
      <c r="I151" s="223"/>
      <c r="J151" s="138" t="s">
        <v>185</v>
      </c>
      <c r="K151" s="139">
        <v>18</v>
      </c>
      <c r="L151" s="224"/>
      <c r="M151" s="224"/>
      <c r="N151" s="224">
        <f>ROUND(L151*K151,2)</f>
        <v>0</v>
      </c>
      <c r="O151" s="224"/>
      <c r="P151" s="224"/>
      <c r="Q151" s="224"/>
      <c r="R151" s="140"/>
      <c r="T151" s="141" t="s">
        <v>5</v>
      </c>
      <c r="U151" s="42" t="s">
        <v>35</v>
      </c>
      <c r="V151" s="142">
        <v>0.05</v>
      </c>
      <c r="W151" s="142">
        <f>V151*K151</f>
        <v>0.9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20" t="s">
        <v>153</v>
      </c>
      <c r="AT151" s="20" t="s">
        <v>123</v>
      </c>
      <c r="AU151" s="20" t="s">
        <v>90</v>
      </c>
      <c r="AY151" s="20" t="s">
        <v>122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0" t="s">
        <v>77</v>
      </c>
      <c r="BK151" s="144">
        <f>ROUND(L151*K151,2)</f>
        <v>0</v>
      </c>
      <c r="BL151" s="20" t="s">
        <v>153</v>
      </c>
      <c r="BM151" s="20" t="s">
        <v>212</v>
      </c>
    </row>
    <row r="152" spans="2:51" s="10" customFormat="1" ht="14.45" customHeight="1">
      <c r="B152" s="145"/>
      <c r="C152" s="146"/>
      <c r="D152" s="146"/>
      <c r="E152" s="147" t="s">
        <v>5</v>
      </c>
      <c r="F152" s="225" t="s">
        <v>187</v>
      </c>
      <c r="G152" s="226"/>
      <c r="H152" s="226"/>
      <c r="I152" s="226"/>
      <c r="J152" s="146"/>
      <c r="K152" s="148">
        <v>12</v>
      </c>
      <c r="L152" s="146"/>
      <c r="M152" s="146"/>
      <c r="N152" s="146"/>
      <c r="O152" s="146"/>
      <c r="P152" s="146"/>
      <c r="Q152" s="146"/>
      <c r="R152" s="149"/>
      <c r="T152" s="150"/>
      <c r="U152" s="146"/>
      <c r="V152" s="146"/>
      <c r="W152" s="146"/>
      <c r="X152" s="146"/>
      <c r="Y152" s="146"/>
      <c r="Z152" s="146"/>
      <c r="AA152" s="151"/>
      <c r="AT152" s="152" t="s">
        <v>188</v>
      </c>
      <c r="AU152" s="152" t="s">
        <v>90</v>
      </c>
      <c r="AV152" s="10" t="s">
        <v>90</v>
      </c>
      <c r="AW152" s="10" t="s">
        <v>28</v>
      </c>
      <c r="AX152" s="10" t="s">
        <v>70</v>
      </c>
      <c r="AY152" s="152" t="s">
        <v>122</v>
      </c>
    </row>
    <row r="153" spans="2:51" s="10" customFormat="1" ht="14.45" customHeight="1">
      <c r="B153" s="145"/>
      <c r="C153" s="146"/>
      <c r="D153" s="146"/>
      <c r="E153" s="147" t="s">
        <v>5</v>
      </c>
      <c r="F153" s="227" t="s">
        <v>189</v>
      </c>
      <c r="G153" s="228"/>
      <c r="H153" s="228"/>
      <c r="I153" s="228"/>
      <c r="J153" s="146"/>
      <c r="K153" s="148">
        <v>6</v>
      </c>
      <c r="L153" s="146"/>
      <c r="M153" s="146"/>
      <c r="N153" s="146"/>
      <c r="O153" s="146"/>
      <c r="P153" s="146"/>
      <c r="Q153" s="146"/>
      <c r="R153" s="149"/>
      <c r="T153" s="150"/>
      <c r="U153" s="146"/>
      <c r="V153" s="146"/>
      <c r="W153" s="146"/>
      <c r="X153" s="146"/>
      <c r="Y153" s="146"/>
      <c r="Z153" s="146"/>
      <c r="AA153" s="151"/>
      <c r="AT153" s="152" t="s">
        <v>188</v>
      </c>
      <c r="AU153" s="152" t="s">
        <v>90</v>
      </c>
      <c r="AV153" s="10" t="s">
        <v>90</v>
      </c>
      <c r="AW153" s="10" t="s">
        <v>28</v>
      </c>
      <c r="AX153" s="10" t="s">
        <v>70</v>
      </c>
      <c r="AY153" s="152" t="s">
        <v>122</v>
      </c>
    </row>
    <row r="154" spans="2:51" s="11" customFormat="1" ht="14.45" customHeight="1">
      <c r="B154" s="153"/>
      <c r="C154" s="154"/>
      <c r="D154" s="154"/>
      <c r="E154" s="155" t="s">
        <v>5</v>
      </c>
      <c r="F154" s="229" t="s">
        <v>190</v>
      </c>
      <c r="G154" s="230"/>
      <c r="H154" s="230"/>
      <c r="I154" s="230"/>
      <c r="J154" s="154"/>
      <c r="K154" s="156">
        <v>18</v>
      </c>
      <c r="L154" s="154"/>
      <c r="M154" s="154"/>
      <c r="N154" s="154"/>
      <c r="O154" s="154"/>
      <c r="P154" s="154"/>
      <c r="Q154" s="154"/>
      <c r="R154" s="157"/>
      <c r="T154" s="158"/>
      <c r="U154" s="154"/>
      <c r="V154" s="154"/>
      <c r="W154" s="154"/>
      <c r="X154" s="154"/>
      <c r="Y154" s="154"/>
      <c r="Z154" s="154"/>
      <c r="AA154" s="159"/>
      <c r="AT154" s="160" t="s">
        <v>188</v>
      </c>
      <c r="AU154" s="160" t="s">
        <v>90</v>
      </c>
      <c r="AV154" s="11" t="s">
        <v>127</v>
      </c>
      <c r="AW154" s="11" t="s">
        <v>28</v>
      </c>
      <c r="AX154" s="11" t="s">
        <v>77</v>
      </c>
      <c r="AY154" s="160" t="s">
        <v>122</v>
      </c>
    </row>
    <row r="155" spans="2:65" s="1" customFormat="1" ht="22.9" customHeight="1">
      <c r="B155" s="135"/>
      <c r="C155" s="161" t="s">
        <v>11</v>
      </c>
      <c r="D155" s="161" t="s">
        <v>196</v>
      </c>
      <c r="E155" s="162" t="s">
        <v>213</v>
      </c>
      <c r="F155" s="231" t="s">
        <v>214</v>
      </c>
      <c r="G155" s="231"/>
      <c r="H155" s="231"/>
      <c r="I155" s="231"/>
      <c r="J155" s="163" t="s">
        <v>170</v>
      </c>
      <c r="K155" s="164">
        <v>5</v>
      </c>
      <c r="L155" s="232"/>
      <c r="M155" s="232"/>
      <c r="N155" s="232">
        <f>ROUND(L155*K155,2)</f>
        <v>0</v>
      </c>
      <c r="O155" s="224"/>
      <c r="P155" s="224"/>
      <c r="Q155" s="224"/>
      <c r="R155" s="140"/>
      <c r="T155" s="141" t="s">
        <v>5</v>
      </c>
      <c r="U155" s="42" t="s">
        <v>35</v>
      </c>
      <c r="V155" s="142">
        <v>0</v>
      </c>
      <c r="W155" s="142">
        <f>V155*K155</f>
        <v>0</v>
      </c>
      <c r="X155" s="142">
        <v>0.0043</v>
      </c>
      <c r="Y155" s="142">
        <f>X155*K155</f>
        <v>0.0215</v>
      </c>
      <c r="Z155" s="142">
        <v>0</v>
      </c>
      <c r="AA155" s="143">
        <f>Z155*K155</f>
        <v>0</v>
      </c>
      <c r="AR155" s="20" t="s">
        <v>199</v>
      </c>
      <c r="AT155" s="20" t="s">
        <v>196</v>
      </c>
      <c r="AU155" s="20" t="s">
        <v>90</v>
      </c>
      <c r="AY155" s="20" t="s">
        <v>122</v>
      </c>
      <c r="BE155" s="144">
        <f>IF(U155="základní",N155,0)</f>
        <v>0</v>
      </c>
      <c r="BF155" s="144">
        <f>IF(U155="snížená",N155,0)</f>
        <v>0</v>
      </c>
      <c r="BG155" s="144">
        <f>IF(U155="zákl. přenesená",N155,0)</f>
        <v>0</v>
      </c>
      <c r="BH155" s="144">
        <f>IF(U155="sníž. přenesená",N155,0)</f>
        <v>0</v>
      </c>
      <c r="BI155" s="144">
        <f>IF(U155="nulová",N155,0)</f>
        <v>0</v>
      </c>
      <c r="BJ155" s="20" t="s">
        <v>77</v>
      </c>
      <c r="BK155" s="144">
        <f>ROUND(L155*K155,2)</f>
        <v>0</v>
      </c>
      <c r="BL155" s="20" t="s">
        <v>153</v>
      </c>
      <c r="BM155" s="20" t="s">
        <v>215</v>
      </c>
    </row>
    <row r="156" spans="2:65" s="1" customFormat="1" ht="22.9" customHeight="1">
      <c r="B156" s="135"/>
      <c r="C156" s="136" t="s">
        <v>153</v>
      </c>
      <c r="D156" s="136" t="s">
        <v>123</v>
      </c>
      <c r="E156" s="137" t="s">
        <v>216</v>
      </c>
      <c r="F156" s="223" t="s">
        <v>217</v>
      </c>
      <c r="G156" s="223"/>
      <c r="H156" s="223"/>
      <c r="I156" s="223"/>
      <c r="J156" s="138" t="s">
        <v>170</v>
      </c>
      <c r="K156" s="139">
        <v>14</v>
      </c>
      <c r="L156" s="224"/>
      <c r="M156" s="224"/>
      <c r="N156" s="224">
        <f>ROUND(L156*K156,2)</f>
        <v>0</v>
      </c>
      <c r="O156" s="224"/>
      <c r="P156" s="224"/>
      <c r="Q156" s="224"/>
      <c r="R156" s="140"/>
      <c r="T156" s="141" t="s">
        <v>5</v>
      </c>
      <c r="U156" s="42" t="s">
        <v>35</v>
      </c>
      <c r="V156" s="142">
        <v>0.416</v>
      </c>
      <c r="W156" s="142">
        <f>V156*K156</f>
        <v>5.824</v>
      </c>
      <c r="X156" s="142">
        <v>0</v>
      </c>
      <c r="Y156" s="142">
        <f>X156*K156</f>
        <v>0</v>
      </c>
      <c r="Z156" s="142">
        <v>0</v>
      </c>
      <c r="AA156" s="143">
        <f>Z156*K156</f>
        <v>0</v>
      </c>
      <c r="AR156" s="20" t="s">
        <v>153</v>
      </c>
      <c r="AT156" s="20" t="s">
        <v>123</v>
      </c>
      <c r="AU156" s="20" t="s">
        <v>90</v>
      </c>
      <c r="AY156" s="20" t="s">
        <v>122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0" t="s">
        <v>77</v>
      </c>
      <c r="BK156" s="144">
        <f>ROUND(L156*K156,2)</f>
        <v>0</v>
      </c>
      <c r="BL156" s="20" t="s">
        <v>153</v>
      </c>
      <c r="BM156" s="20" t="s">
        <v>218</v>
      </c>
    </row>
    <row r="157" spans="2:65" s="1" customFormat="1" ht="22.9" customHeight="1">
      <c r="B157" s="135"/>
      <c r="C157" s="136" t="s">
        <v>219</v>
      </c>
      <c r="D157" s="136" t="s">
        <v>123</v>
      </c>
      <c r="E157" s="137" t="s">
        <v>220</v>
      </c>
      <c r="F157" s="223" t="s">
        <v>221</v>
      </c>
      <c r="G157" s="223"/>
      <c r="H157" s="223"/>
      <c r="I157" s="223"/>
      <c r="J157" s="138" t="s">
        <v>152</v>
      </c>
      <c r="K157" s="139">
        <v>12</v>
      </c>
      <c r="L157" s="224"/>
      <c r="M157" s="224"/>
      <c r="N157" s="224">
        <f>ROUND(L157*K157,2)</f>
        <v>0</v>
      </c>
      <c r="O157" s="224"/>
      <c r="P157" s="224"/>
      <c r="Q157" s="224"/>
      <c r="R157" s="140"/>
      <c r="T157" s="141" t="s">
        <v>5</v>
      </c>
      <c r="U157" s="42" t="s">
        <v>35</v>
      </c>
      <c r="V157" s="142">
        <v>0.252</v>
      </c>
      <c r="W157" s="142">
        <f>V157*K157</f>
        <v>3.024</v>
      </c>
      <c r="X157" s="142">
        <v>0</v>
      </c>
      <c r="Y157" s="142">
        <f>X157*K157</f>
        <v>0</v>
      </c>
      <c r="Z157" s="142">
        <v>0</v>
      </c>
      <c r="AA157" s="143">
        <f>Z157*K157</f>
        <v>0</v>
      </c>
      <c r="AR157" s="20" t="s">
        <v>153</v>
      </c>
      <c r="AT157" s="20" t="s">
        <v>123</v>
      </c>
      <c r="AU157" s="20" t="s">
        <v>90</v>
      </c>
      <c r="AY157" s="20" t="s">
        <v>122</v>
      </c>
      <c r="BE157" s="144">
        <f>IF(U157="základní",N157,0)</f>
        <v>0</v>
      </c>
      <c r="BF157" s="144">
        <f>IF(U157="snížená",N157,0)</f>
        <v>0</v>
      </c>
      <c r="BG157" s="144">
        <f>IF(U157="zákl. přenesená",N157,0)</f>
        <v>0</v>
      </c>
      <c r="BH157" s="144">
        <f>IF(U157="sníž. přenesená",N157,0)</f>
        <v>0</v>
      </c>
      <c r="BI157" s="144">
        <f>IF(U157="nulová",N157,0)</f>
        <v>0</v>
      </c>
      <c r="BJ157" s="20" t="s">
        <v>77</v>
      </c>
      <c r="BK157" s="144">
        <f>ROUND(L157*K157,2)</f>
        <v>0</v>
      </c>
      <c r="BL157" s="20" t="s">
        <v>153</v>
      </c>
      <c r="BM157" s="20" t="s">
        <v>222</v>
      </c>
    </row>
    <row r="158" spans="2:65" s="1" customFormat="1" ht="22.9" customHeight="1">
      <c r="B158" s="135"/>
      <c r="C158" s="161" t="s">
        <v>223</v>
      </c>
      <c r="D158" s="161" t="s">
        <v>196</v>
      </c>
      <c r="E158" s="162" t="s">
        <v>224</v>
      </c>
      <c r="F158" s="231" t="s">
        <v>225</v>
      </c>
      <c r="G158" s="231"/>
      <c r="H158" s="231"/>
      <c r="I158" s="231"/>
      <c r="J158" s="163" t="s">
        <v>170</v>
      </c>
      <c r="K158" s="164">
        <v>6</v>
      </c>
      <c r="L158" s="232"/>
      <c r="M158" s="232"/>
      <c r="N158" s="232">
        <f>ROUND(L158*K158,2)</f>
        <v>0</v>
      </c>
      <c r="O158" s="224"/>
      <c r="P158" s="224"/>
      <c r="Q158" s="224"/>
      <c r="R158" s="140"/>
      <c r="T158" s="141" t="s">
        <v>5</v>
      </c>
      <c r="U158" s="42" t="s">
        <v>35</v>
      </c>
      <c r="V158" s="142">
        <v>0</v>
      </c>
      <c r="W158" s="142">
        <f>V158*K158</f>
        <v>0</v>
      </c>
      <c r="X158" s="142">
        <v>0.0025</v>
      </c>
      <c r="Y158" s="142">
        <f>X158*K158</f>
        <v>0.015</v>
      </c>
      <c r="Z158" s="142">
        <v>0</v>
      </c>
      <c r="AA158" s="143">
        <f>Z158*K158</f>
        <v>0</v>
      </c>
      <c r="AR158" s="20" t="s">
        <v>199</v>
      </c>
      <c r="AT158" s="20" t="s">
        <v>196</v>
      </c>
      <c r="AU158" s="20" t="s">
        <v>90</v>
      </c>
      <c r="AY158" s="20" t="s">
        <v>122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0" t="s">
        <v>77</v>
      </c>
      <c r="BK158" s="144">
        <f>ROUND(L158*K158,2)</f>
        <v>0</v>
      </c>
      <c r="BL158" s="20" t="s">
        <v>153</v>
      </c>
      <c r="BM158" s="20" t="s">
        <v>226</v>
      </c>
    </row>
    <row r="159" spans="2:65" s="1" customFormat="1" ht="22.9" customHeight="1">
      <c r="B159" s="135"/>
      <c r="C159" s="136" t="s">
        <v>227</v>
      </c>
      <c r="D159" s="136" t="s">
        <v>123</v>
      </c>
      <c r="E159" s="137" t="s">
        <v>228</v>
      </c>
      <c r="F159" s="223" t="s">
        <v>229</v>
      </c>
      <c r="G159" s="223"/>
      <c r="H159" s="223"/>
      <c r="I159" s="223"/>
      <c r="J159" s="138" t="s">
        <v>180</v>
      </c>
      <c r="K159" s="139">
        <v>372.345</v>
      </c>
      <c r="L159" s="224"/>
      <c r="M159" s="224"/>
      <c r="N159" s="224">
        <f>ROUND(L159*K159,2)</f>
        <v>0</v>
      </c>
      <c r="O159" s="224"/>
      <c r="P159" s="224"/>
      <c r="Q159" s="224"/>
      <c r="R159" s="140"/>
      <c r="T159" s="141" t="s">
        <v>5</v>
      </c>
      <c r="U159" s="165" t="s">
        <v>35</v>
      </c>
      <c r="V159" s="166">
        <v>0</v>
      </c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20" t="s">
        <v>153</v>
      </c>
      <c r="AT159" s="20" t="s">
        <v>123</v>
      </c>
      <c r="AU159" s="20" t="s">
        <v>90</v>
      </c>
      <c r="AY159" s="20" t="s">
        <v>122</v>
      </c>
      <c r="BE159" s="144">
        <f>IF(U159="základní",N159,0)</f>
        <v>0</v>
      </c>
      <c r="BF159" s="144">
        <f>IF(U159="snížená",N159,0)</f>
        <v>0</v>
      </c>
      <c r="BG159" s="144">
        <f>IF(U159="zákl. přenesená",N159,0)</f>
        <v>0</v>
      </c>
      <c r="BH159" s="144">
        <f>IF(U159="sníž. přenesená",N159,0)</f>
        <v>0</v>
      </c>
      <c r="BI159" s="144">
        <f>IF(U159="nulová",N159,0)</f>
        <v>0</v>
      </c>
      <c r="BJ159" s="20" t="s">
        <v>77</v>
      </c>
      <c r="BK159" s="144">
        <f>ROUND(L159*K159,2)</f>
        <v>0</v>
      </c>
      <c r="BL159" s="20" t="s">
        <v>153</v>
      </c>
      <c r="BM159" s="20" t="s">
        <v>230</v>
      </c>
    </row>
    <row r="160" spans="2:18" s="1" customFormat="1" ht="6.95" customHeight="1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9"/>
    </row>
  </sheetData>
  <mergeCells count="149">
    <mergeCell ref="L151:M151"/>
    <mergeCell ref="N127:Q127"/>
    <mergeCell ref="N128:Q128"/>
    <mergeCell ref="L158:M158"/>
    <mergeCell ref="N158:Q158"/>
    <mergeCell ref="H1:K1"/>
    <mergeCell ref="S2:AC2"/>
    <mergeCell ref="N136:Q136"/>
    <mergeCell ref="F156:I156"/>
    <mergeCell ref="L156:M156"/>
    <mergeCell ref="N156:Q156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F146:I146"/>
    <mergeCell ref="F147:I147"/>
    <mergeCell ref="F158:I158"/>
    <mergeCell ref="F152:I152"/>
    <mergeCell ref="F153:I153"/>
    <mergeCell ref="F154:I154"/>
    <mergeCell ref="F155:I155"/>
    <mergeCell ref="F151:I151"/>
    <mergeCell ref="N151:Q151"/>
    <mergeCell ref="F150:I150"/>
    <mergeCell ref="L141:M141"/>
    <mergeCell ref="N141:Q141"/>
    <mergeCell ref="F142:I142"/>
    <mergeCell ref="L142:M142"/>
    <mergeCell ref="N142:Q142"/>
    <mergeCell ref="F148:I148"/>
    <mergeCell ref="F149:I149"/>
    <mergeCell ref="F144:I144"/>
    <mergeCell ref="F143:I143"/>
    <mergeCell ref="L143:M143"/>
    <mergeCell ref="N147:Q147"/>
    <mergeCell ref="F138:I138"/>
    <mergeCell ref="F139:I139"/>
    <mergeCell ref="F140:I140"/>
    <mergeCell ref="F141:I141"/>
    <mergeCell ref="N143:Q143"/>
    <mergeCell ref="L147:M147"/>
    <mergeCell ref="F145:I145"/>
    <mergeCell ref="N135:Q135"/>
    <mergeCell ref="F137:I137"/>
    <mergeCell ref="L137:M137"/>
    <mergeCell ref="N137:Q137"/>
    <mergeCell ref="F135:I135"/>
    <mergeCell ref="L135:M135"/>
    <mergeCell ref="F133:I133"/>
    <mergeCell ref="L133:M133"/>
    <mergeCell ref="N133:Q133"/>
    <mergeCell ref="F134:I134"/>
    <mergeCell ref="L134:M134"/>
    <mergeCell ref="N134:Q134"/>
    <mergeCell ref="F129:I129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F121:I121"/>
    <mergeCell ref="L121:M121"/>
    <mergeCell ref="N121:Q121"/>
    <mergeCell ref="F123:I123"/>
    <mergeCell ref="L123:M123"/>
    <mergeCell ref="N123:Q123"/>
    <mergeCell ref="N122:Q122"/>
    <mergeCell ref="N124:Q124"/>
    <mergeCell ref="M110:P110"/>
    <mergeCell ref="M112:Q112"/>
    <mergeCell ref="M113:Q113"/>
    <mergeCell ref="L129:M129"/>
    <mergeCell ref="N129:Q129"/>
    <mergeCell ref="N126:Q126"/>
    <mergeCell ref="N116:Q116"/>
    <mergeCell ref="N117:Q117"/>
    <mergeCell ref="N118:Q118"/>
    <mergeCell ref="F115:I115"/>
    <mergeCell ref="L115:M115"/>
    <mergeCell ref="N115:Q115"/>
    <mergeCell ref="F120:I120"/>
    <mergeCell ref="L120:M120"/>
    <mergeCell ref="N120:Q120"/>
    <mergeCell ref="N119:Q119"/>
    <mergeCell ref="F107:P107"/>
    <mergeCell ref="F108:P108"/>
    <mergeCell ref="N92:Q92"/>
    <mergeCell ref="M84:Q84"/>
    <mergeCell ref="C86:G86"/>
    <mergeCell ref="N86:Q86"/>
    <mergeCell ref="N88:Q88"/>
    <mergeCell ref="N89:Q89"/>
    <mergeCell ref="N90:Q90"/>
    <mergeCell ref="N91:Q91"/>
    <mergeCell ref="N93:Q93"/>
    <mergeCell ref="N94:Q94"/>
    <mergeCell ref="N95:Q95"/>
    <mergeCell ref="N97:Q97"/>
    <mergeCell ref="L99:Q99"/>
    <mergeCell ref="C105:Q105"/>
    <mergeCell ref="M81:P81"/>
    <mergeCell ref="M83:Q83"/>
    <mergeCell ref="H36:J36"/>
    <mergeCell ref="M36:P36"/>
    <mergeCell ref="L38:P38"/>
    <mergeCell ref="C76:Q76"/>
    <mergeCell ref="F78:P78"/>
    <mergeCell ref="F79:P79"/>
    <mergeCell ref="H35:J35"/>
    <mergeCell ref="M35:P35"/>
    <mergeCell ref="M30:P30"/>
    <mergeCell ref="H32:J32"/>
    <mergeCell ref="M32:P32"/>
    <mergeCell ref="H33:J33"/>
    <mergeCell ref="M33:P33"/>
    <mergeCell ref="H34:J34"/>
    <mergeCell ref="M34:P34"/>
    <mergeCell ref="O12:P12"/>
    <mergeCell ref="O14:P14"/>
    <mergeCell ref="E24:L24"/>
    <mergeCell ref="M27:P27"/>
    <mergeCell ref="M28:P28"/>
    <mergeCell ref="O15:P15"/>
    <mergeCell ref="O17:P17"/>
    <mergeCell ref="O18:P18"/>
    <mergeCell ref="O20:P20"/>
    <mergeCell ref="O21:P21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 topLeftCell="A1">
      <pane ySplit="1" topLeftCell="A193" activePane="bottomLeft" state="frozen"/>
      <selection pane="bottomLeft" activeCell="AF8" sqref="AF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1"/>
      <c r="B1" s="13"/>
      <c r="C1" s="13"/>
      <c r="D1" s="14" t="s">
        <v>1</v>
      </c>
      <c r="E1" s="13"/>
      <c r="F1" s="15" t="s">
        <v>85</v>
      </c>
      <c r="G1" s="15"/>
      <c r="H1" s="243" t="s">
        <v>86</v>
      </c>
      <c r="I1" s="243"/>
      <c r="J1" s="243"/>
      <c r="K1" s="243"/>
      <c r="L1" s="15" t="s">
        <v>87</v>
      </c>
      <c r="M1" s="13"/>
      <c r="N1" s="13"/>
      <c r="O1" s="14" t="s">
        <v>88</v>
      </c>
      <c r="P1" s="13"/>
      <c r="Q1" s="13"/>
      <c r="R1" s="13"/>
      <c r="S1" s="15" t="s">
        <v>89</v>
      </c>
      <c r="T1" s="15"/>
      <c r="U1" s="101"/>
      <c r="V1" s="10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5" t="s">
        <v>8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T2" s="20" t="s">
        <v>80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90</v>
      </c>
    </row>
    <row r="4" spans="2:46" ht="36.95" customHeight="1">
      <c r="B4" s="24"/>
      <c r="C4" s="174" t="s">
        <v>91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06" t="str">
        <f ca="1">'Rekapitulace stavby'!K6</f>
        <v>Nemocnice F-M - výměna střešních žlabů vč. dodávky sněhových zachytávačů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6"/>
      <c r="R6" s="25"/>
    </row>
    <row r="7" spans="2:18" s="1" customFormat="1" ht="32.85" customHeight="1">
      <c r="B7" s="33"/>
      <c r="C7" s="34"/>
      <c r="D7" s="29" t="s">
        <v>92</v>
      </c>
      <c r="E7" s="34"/>
      <c r="F7" s="178" t="s">
        <v>263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19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20</v>
      </c>
      <c r="E9" s="34"/>
      <c r="F9" s="28" t="s">
        <v>21</v>
      </c>
      <c r="G9" s="34"/>
      <c r="H9" s="34"/>
      <c r="I9" s="34"/>
      <c r="J9" s="34"/>
      <c r="K9" s="34"/>
      <c r="L9" s="34"/>
      <c r="M9" s="30" t="s">
        <v>22</v>
      </c>
      <c r="N9" s="34"/>
      <c r="O9" s="209">
        <f ca="1">'Rekapitulace stavby'!AN8</f>
        <v>43424</v>
      </c>
      <c r="P9" s="209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23</v>
      </c>
      <c r="E11" s="34"/>
      <c r="F11" s="34"/>
      <c r="G11" s="34"/>
      <c r="H11" s="34"/>
      <c r="I11" s="34"/>
      <c r="J11" s="34"/>
      <c r="K11" s="34"/>
      <c r="L11" s="34"/>
      <c r="M11" s="30" t="s">
        <v>24</v>
      </c>
      <c r="N11" s="34"/>
      <c r="O11" s="176" t="str">
        <f ca="1">IF('Rekapitulace stavby'!AN10="","",'Rekapitulace stavby'!AN10)</f>
        <v/>
      </c>
      <c r="P11" s="176"/>
      <c r="Q11" s="34"/>
      <c r="R11" s="35"/>
    </row>
    <row r="12" spans="2:18" s="1" customFormat="1" ht="18" customHeight="1">
      <c r="B12" s="33"/>
      <c r="C12" s="34"/>
      <c r="D12" s="34"/>
      <c r="E12" s="28" t="str">
        <f ca="1"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25</v>
      </c>
      <c r="N12" s="34"/>
      <c r="O12" s="176" t="str">
        <f ca="1">IF('Rekapitulace stavby'!AN11="","",'Rekapitulace stavby'!AN11)</f>
        <v/>
      </c>
      <c r="P12" s="176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26</v>
      </c>
      <c r="E14" s="34"/>
      <c r="F14" s="34"/>
      <c r="G14" s="34"/>
      <c r="H14" s="34"/>
      <c r="I14" s="34"/>
      <c r="J14" s="34"/>
      <c r="K14" s="34"/>
      <c r="L14" s="34"/>
      <c r="M14" s="30" t="s">
        <v>24</v>
      </c>
      <c r="N14" s="34"/>
      <c r="O14" s="176" t="str">
        <f ca="1">IF('Rekapitulace stavby'!AN13="","",'Rekapitulace stavby'!AN13)</f>
        <v/>
      </c>
      <c r="P14" s="176"/>
      <c r="Q14" s="34"/>
      <c r="R14" s="35"/>
    </row>
    <row r="15" spans="2:18" s="1" customFormat="1" ht="18" customHeight="1">
      <c r="B15" s="33"/>
      <c r="C15" s="34"/>
      <c r="D15" s="34"/>
      <c r="E15" s="28" t="str">
        <f ca="1"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25</v>
      </c>
      <c r="N15" s="34"/>
      <c r="O15" s="176" t="str">
        <f ca="1">IF('Rekapitulace stavby'!AN14="","",'Rekapitulace stavby'!AN14)</f>
        <v/>
      </c>
      <c r="P15" s="176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24</v>
      </c>
      <c r="N17" s="34"/>
      <c r="O17" s="176" t="str">
        <f ca="1">IF('Rekapitulace stavby'!AN16="","",'Rekapitulace stavby'!AN16)</f>
        <v/>
      </c>
      <c r="P17" s="176"/>
      <c r="Q17" s="34"/>
      <c r="R17" s="35"/>
    </row>
    <row r="18" spans="2:18" s="1" customFormat="1" ht="18" customHeight="1">
      <c r="B18" s="33"/>
      <c r="C18" s="34"/>
      <c r="D18" s="34"/>
      <c r="E18" s="28" t="str">
        <f ca="1"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25</v>
      </c>
      <c r="N18" s="34"/>
      <c r="O18" s="176" t="str">
        <f ca="1">IF('Rekapitulace stavby'!AN17="","",'Rekapitulace stavby'!AN17)</f>
        <v/>
      </c>
      <c r="P18" s="176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29</v>
      </c>
      <c r="E20" s="34"/>
      <c r="F20" s="34"/>
      <c r="G20" s="34"/>
      <c r="H20" s="34"/>
      <c r="I20" s="34"/>
      <c r="J20" s="34"/>
      <c r="K20" s="34"/>
      <c r="L20" s="34"/>
      <c r="M20" s="30" t="s">
        <v>24</v>
      </c>
      <c r="N20" s="34"/>
      <c r="O20" s="176" t="str">
        <f ca="1">IF('Rekapitulace stavby'!AN19="","",'Rekapitulace stavby'!AN19)</f>
        <v/>
      </c>
      <c r="P20" s="176"/>
      <c r="Q20" s="34"/>
      <c r="R20" s="35"/>
    </row>
    <row r="21" spans="2:18" s="1" customFormat="1" ht="18" customHeight="1">
      <c r="B21" s="33"/>
      <c r="C21" s="34"/>
      <c r="D21" s="34"/>
      <c r="E21" s="28" t="str">
        <f ca="1"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25</v>
      </c>
      <c r="N21" s="34"/>
      <c r="O21" s="176" t="str">
        <f ca="1">IF('Rekapitulace stavby'!AN20="","",'Rekapitulace stavby'!AN20)</f>
        <v/>
      </c>
      <c r="P21" s="176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4.45" customHeight="1">
      <c r="B24" s="33"/>
      <c r="C24" s="34"/>
      <c r="D24" s="34"/>
      <c r="E24" s="179" t="s">
        <v>5</v>
      </c>
      <c r="F24" s="179"/>
      <c r="G24" s="179"/>
      <c r="H24" s="179"/>
      <c r="I24" s="179"/>
      <c r="J24" s="179"/>
      <c r="K24" s="179"/>
      <c r="L24" s="179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2" t="s">
        <v>93</v>
      </c>
      <c r="E27" s="34"/>
      <c r="F27" s="34"/>
      <c r="G27" s="34"/>
      <c r="H27" s="34"/>
      <c r="I27" s="34"/>
      <c r="J27" s="34"/>
      <c r="K27" s="34"/>
      <c r="L27" s="34"/>
      <c r="M27" s="203">
        <f>N88</f>
        <v>0</v>
      </c>
      <c r="N27" s="203"/>
      <c r="O27" s="203"/>
      <c r="P27" s="203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203">
        <f>N97</f>
        <v>0</v>
      </c>
      <c r="N28" s="203"/>
      <c r="O28" s="203"/>
      <c r="P28" s="203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3" t="s">
        <v>33</v>
      </c>
      <c r="E30" s="34"/>
      <c r="F30" s="34"/>
      <c r="G30" s="34"/>
      <c r="H30" s="34"/>
      <c r="I30" s="34"/>
      <c r="J30" s="34"/>
      <c r="K30" s="34"/>
      <c r="L30" s="34"/>
      <c r="M30" s="211">
        <f>ROUND(M27+M28,2)</f>
        <v>0</v>
      </c>
      <c r="N30" s="208"/>
      <c r="O30" s="208"/>
      <c r="P30" s="208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34</v>
      </c>
      <c r="E32" s="40" t="s">
        <v>35</v>
      </c>
      <c r="F32" s="41">
        <v>0.21</v>
      </c>
      <c r="G32" s="104" t="s">
        <v>36</v>
      </c>
      <c r="H32" s="210">
        <f>ROUND((SUM(BE97:BE98)+SUM(BE116:BE159)),2)</f>
        <v>0</v>
      </c>
      <c r="I32" s="208"/>
      <c r="J32" s="208"/>
      <c r="K32" s="34"/>
      <c r="L32" s="34"/>
      <c r="M32" s="210">
        <f>ROUND(ROUND((SUM(BE97:BE98)+SUM(BE116:BE159)),2)*F32,2)</f>
        <v>0</v>
      </c>
      <c r="N32" s="208"/>
      <c r="O32" s="208"/>
      <c r="P32" s="208"/>
      <c r="Q32" s="34"/>
      <c r="R32" s="35"/>
    </row>
    <row r="33" spans="2:18" s="1" customFormat="1" ht="14.45" customHeight="1">
      <c r="B33" s="33"/>
      <c r="C33" s="34"/>
      <c r="D33" s="34"/>
      <c r="E33" s="40" t="s">
        <v>37</v>
      </c>
      <c r="F33" s="41">
        <v>0.15</v>
      </c>
      <c r="G33" s="104" t="s">
        <v>36</v>
      </c>
      <c r="H33" s="210">
        <f>ROUND((SUM(BF97:BF98)+SUM(BF116:BF159)),2)</f>
        <v>0</v>
      </c>
      <c r="I33" s="208"/>
      <c r="J33" s="208"/>
      <c r="K33" s="34"/>
      <c r="L33" s="34"/>
      <c r="M33" s="210">
        <f>ROUND(ROUND((SUM(BF97:BF98)+SUM(BF116:BF159)),2)*F33,2)</f>
        <v>0</v>
      </c>
      <c r="N33" s="208"/>
      <c r="O33" s="208"/>
      <c r="P33" s="208"/>
      <c r="Q33" s="34"/>
      <c r="R33" s="35"/>
    </row>
    <row r="34" spans="2:18" s="1" customFormat="1" ht="14.45" customHeight="1" hidden="1">
      <c r="B34" s="33"/>
      <c r="C34" s="34"/>
      <c r="D34" s="34"/>
      <c r="E34" s="40" t="s">
        <v>38</v>
      </c>
      <c r="F34" s="41">
        <v>0.21</v>
      </c>
      <c r="G34" s="104" t="s">
        <v>36</v>
      </c>
      <c r="H34" s="210">
        <f>ROUND((SUM(BG97:BG98)+SUM(BG116:BG159)),2)</f>
        <v>0</v>
      </c>
      <c r="I34" s="208"/>
      <c r="J34" s="208"/>
      <c r="K34" s="34"/>
      <c r="L34" s="34"/>
      <c r="M34" s="210">
        <v>0</v>
      </c>
      <c r="N34" s="208"/>
      <c r="O34" s="208"/>
      <c r="P34" s="208"/>
      <c r="Q34" s="34"/>
      <c r="R34" s="35"/>
    </row>
    <row r="35" spans="2:18" s="1" customFormat="1" ht="14.45" customHeight="1" hidden="1">
      <c r="B35" s="33"/>
      <c r="C35" s="34"/>
      <c r="D35" s="34"/>
      <c r="E35" s="40" t="s">
        <v>39</v>
      </c>
      <c r="F35" s="41">
        <v>0.15</v>
      </c>
      <c r="G35" s="104" t="s">
        <v>36</v>
      </c>
      <c r="H35" s="210">
        <f>ROUND((SUM(BH97:BH98)+SUM(BH116:BH159)),2)</f>
        <v>0</v>
      </c>
      <c r="I35" s="208"/>
      <c r="J35" s="208"/>
      <c r="K35" s="34"/>
      <c r="L35" s="34"/>
      <c r="M35" s="210">
        <v>0</v>
      </c>
      <c r="N35" s="208"/>
      <c r="O35" s="208"/>
      <c r="P35" s="208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40</v>
      </c>
      <c r="F36" s="41">
        <v>0</v>
      </c>
      <c r="G36" s="104" t="s">
        <v>36</v>
      </c>
      <c r="H36" s="210">
        <f>ROUND((SUM(BI97:BI98)+SUM(BI116:BI159)),2)</f>
        <v>0</v>
      </c>
      <c r="I36" s="208"/>
      <c r="J36" s="208"/>
      <c r="K36" s="34"/>
      <c r="L36" s="34"/>
      <c r="M36" s="210">
        <v>0</v>
      </c>
      <c r="N36" s="208"/>
      <c r="O36" s="208"/>
      <c r="P36" s="208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44"/>
      <c r="D38" s="45" t="s">
        <v>41</v>
      </c>
      <c r="E38" s="46"/>
      <c r="F38" s="46"/>
      <c r="G38" s="105" t="s">
        <v>42</v>
      </c>
      <c r="H38" s="47" t="s">
        <v>43</v>
      </c>
      <c r="I38" s="46"/>
      <c r="J38" s="46"/>
      <c r="K38" s="46"/>
      <c r="L38" s="190">
        <f>SUM(M30:M36)</f>
        <v>0</v>
      </c>
      <c r="M38" s="190"/>
      <c r="N38" s="190"/>
      <c r="O38" s="190"/>
      <c r="P38" s="212"/>
      <c r="Q38" s="4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44</v>
      </c>
      <c r="E50" s="49"/>
      <c r="F50" s="49"/>
      <c r="G50" s="49"/>
      <c r="H50" s="50"/>
      <c r="I50" s="34"/>
      <c r="J50" s="48" t="s">
        <v>45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46</v>
      </c>
      <c r="E59" s="54"/>
      <c r="F59" s="54"/>
      <c r="G59" s="55" t="s">
        <v>47</v>
      </c>
      <c r="H59" s="56"/>
      <c r="I59" s="34"/>
      <c r="J59" s="53" t="s">
        <v>46</v>
      </c>
      <c r="K59" s="54"/>
      <c r="L59" s="54"/>
      <c r="M59" s="54"/>
      <c r="N59" s="55" t="s">
        <v>47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48</v>
      </c>
      <c r="E61" s="49"/>
      <c r="F61" s="49"/>
      <c r="G61" s="49"/>
      <c r="H61" s="50"/>
      <c r="I61" s="34"/>
      <c r="J61" s="48" t="s">
        <v>49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46</v>
      </c>
      <c r="E70" s="54"/>
      <c r="F70" s="54"/>
      <c r="G70" s="55" t="s">
        <v>47</v>
      </c>
      <c r="H70" s="56"/>
      <c r="I70" s="34"/>
      <c r="J70" s="53" t="s">
        <v>46</v>
      </c>
      <c r="K70" s="54"/>
      <c r="L70" s="54"/>
      <c r="M70" s="54"/>
      <c r="N70" s="55" t="s">
        <v>47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74" t="s">
        <v>95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06" t="str">
        <f>F6</f>
        <v>Nemocnice F-M - výměna střešních žlabů vč. dodávky sněhových zachytávačů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4"/>
      <c r="R78" s="35"/>
    </row>
    <row r="79" spans="2:18" s="1" customFormat="1" ht="36.95" customHeight="1">
      <c r="B79" s="33"/>
      <c r="C79" s="67" t="s">
        <v>92</v>
      </c>
      <c r="D79" s="34"/>
      <c r="E79" s="34"/>
      <c r="F79" s="192" t="str">
        <f>F7</f>
        <v>02 - Nemocnice F-M - výměna střešních žlabů vč. dodávky sněhových zachytávačů - budova C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20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22</v>
      </c>
      <c r="L81" s="34"/>
      <c r="M81" s="209">
        <f>IF(O9="","",O9)</f>
        <v>43424</v>
      </c>
      <c r="N81" s="209"/>
      <c r="O81" s="209"/>
      <c r="P81" s="209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23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27</v>
      </c>
      <c r="L83" s="34"/>
      <c r="M83" s="176" t="str">
        <f>E18</f>
        <v xml:space="preserve"> </v>
      </c>
      <c r="N83" s="176"/>
      <c r="O83" s="176"/>
      <c r="P83" s="176"/>
      <c r="Q83" s="176"/>
      <c r="R83" s="35"/>
    </row>
    <row r="84" spans="2:18" s="1" customFormat="1" ht="14.45" customHeight="1">
      <c r="B84" s="33"/>
      <c r="C84" s="30" t="s">
        <v>26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29</v>
      </c>
      <c r="L84" s="34"/>
      <c r="M84" s="176" t="str">
        <f>E21</f>
        <v xml:space="preserve"> </v>
      </c>
      <c r="N84" s="176"/>
      <c r="O84" s="176"/>
      <c r="P84" s="176"/>
      <c r="Q84" s="176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19" t="s">
        <v>96</v>
      </c>
      <c r="D86" s="220"/>
      <c r="E86" s="220"/>
      <c r="F86" s="220"/>
      <c r="G86" s="220"/>
      <c r="H86" s="44"/>
      <c r="I86" s="44"/>
      <c r="J86" s="44"/>
      <c r="K86" s="44"/>
      <c r="L86" s="44"/>
      <c r="M86" s="44"/>
      <c r="N86" s="219" t="s">
        <v>97</v>
      </c>
      <c r="O86" s="220"/>
      <c r="P86" s="220"/>
      <c r="Q86" s="220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6" t="s">
        <v>98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98">
        <f>N116</f>
        <v>0</v>
      </c>
      <c r="O88" s="217"/>
      <c r="P88" s="217"/>
      <c r="Q88" s="217"/>
      <c r="R88" s="35"/>
      <c r="AU88" s="20" t="s">
        <v>99</v>
      </c>
    </row>
    <row r="89" spans="2:18" s="6" customFormat="1" ht="24.95" customHeight="1">
      <c r="B89" s="107"/>
      <c r="C89" s="108"/>
      <c r="D89" s="109" t="s">
        <v>100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13">
        <f>N117</f>
        <v>0</v>
      </c>
      <c r="O89" s="214"/>
      <c r="P89" s="214"/>
      <c r="Q89" s="214"/>
      <c r="R89" s="110"/>
    </row>
    <row r="90" spans="2:18" s="7" customFormat="1" ht="19.9" customHeight="1">
      <c r="B90" s="111"/>
      <c r="C90" s="112"/>
      <c r="D90" s="113" t="s">
        <v>101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15">
        <f>N118</f>
        <v>0</v>
      </c>
      <c r="O90" s="216"/>
      <c r="P90" s="216"/>
      <c r="Q90" s="216"/>
      <c r="R90" s="114"/>
    </row>
    <row r="91" spans="2:18" s="7" customFormat="1" ht="14.85" customHeight="1">
      <c r="B91" s="111"/>
      <c r="C91" s="112"/>
      <c r="D91" s="113" t="s">
        <v>102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15">
        <f>N119</f>
        <v>0</v>
      </c>
      <c r="O91" s="216"/>
      <c r="P91" s="216"/>
      <c r="Q91" s="216"/>
      <c r="R91" s="114"/>
    </row>
    <row r="92" spans="2:18" s="7" customFormat="1" ht="19.9" customHeight="1">
      <c r="B92" s="111"/>
      <c r="C92" s="112"/>
      <c r="D92" s="113" t="s">
        <v>103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15">
        <f>N122</f>
        <v>0</v>
      </c>
      <c r="O92" s="216"/>
      <c r="P92" s="216"/>
      <c r="Q92" s="216"/>
      <c r="R92" s="114"/>
    </row>
    <row r="93" spans="2:18" s="6" customFormat="1" ht="24.95" customHeight="1">
      <c r="B93" s="107"/>
      <c r="C93" s="108"/>
      <c r="D93" s="109" t="s">
        <v>104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N127</f>
        <v>0</v>
      </c>
      <c r="O93" s="214"/>
      <c r="P93" s="214"/>
      <c r="Q93" s="214"/>
      <c r="R93" s="110"/>
    </row>
    <row r="94" spans="2:18" s="7" customFormat="1" ht="19.9" customHeight="1">
      <c r="B94" s="111"/>
      <c r="C94" s="112"/>
      <c r="D94" s="113" t="s">
        <v>105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15">
        <f>N128</f>
        <v>0</v>
      </c>
      <c r="O94" s="216"/>
      <c r="P94" s="216"/>
      <c r="Q94" s="216"/>
      <c r="R94" s="114"/>
    </row>
    <row r="95" spans="2:18" s="7" customFormat="1" ht="19.9" customHeight="1">
      <c r="B95" s="111"/>
      <c r="C95" s="112"/>
      <c r="D95" s="113" t="s">
        <v>106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15">
        <f>N136</f>
        <v>0</v>
      </c>
      <c r="O95" s="216"/>
      <c r="P95" s="216"/>
      <c r="Q95" s="216"/>
      <c r="R95" s="114"/>
    </row>
    <row r="96" spans="2:18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2:21" s="1" customFormat="1" ht="29.25" customHeight="1">
      <c r="B97" s="33"/>
      <c r="C97" s="106" t="s">
        <v>107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17">
        <v>0</v>
      </c>
      <c r="O97" s="218"/>
      <c r="P97" s="218"/>
      <c r="Q97" s="218"/>
      <c r="R97" s="35"/>
      <c r="T97" s="115"/>
      <c r="U97" s="116" t="s">
        <v>34</v>
      </c>
    </row>
    <row r="98" spans="2:18" s="1" customFormat="1" ht="18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18" s="1" customFormat="1" ht="29.25" customHeight="1">
      <c r="B99" s="33"/>
      <c r="C99" s="100" t="s">
        <v>84</v>
      </c>
      <c r="D99" s="44"/>
      <c r="E99" s="44"/>
      <c r="F99" s="44"/>
      <c r="G99" s="44"/>
      <c r="H99" s="44"/>
      <c r="I99" s="44"/>
      <c r="J99" s="44"/>
      <c r="K99" s="44"/>
      <c r="L99" s="194">
        <f>ROUND(SUM(N88+N97),2)</f>
        <v>0</v>
      </c>
      <c r="M99" s="194"/>
      <c r="N99" s="194"/>
      <c r="O99" s="194"/>
      <c r="P99" s="194"/>
      <c r="Q99" s="194"/>
      <c r="R99" s="35"/>
    </row>
    <row r="100" spans="2:18" s="1" customFormat="1" ht="6.95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9"/>
    </row>
    <row r="104" spans="2:18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5" spans="2:18" s="1" customFormat="1" ht="36.95" customHeight="1">
      <c r="B105" s="33"/>
      <c r="C105" s="174" t="s">
        <v>108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35"/>
    </row>
    <row r="106" spans="2:18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30" customHeight="1">
      <c r="B107" s="33"/>
      <c r="C107" s="30" t="s">
        <v>17</v>
      </c>
      <c r="D107" s="34"/>
      <c r="E107" s="34"/>
      <c r="F107" s="206" t="str">
        <f>F6</f>
        <v>Nemocnice F-M - výměna střešních žlabů vč. dodávky sněhových zachytávačů</v>
      </c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34"/>
      <c r="R107" s="35"/>
    </row>
    <row r="108" spans="2:18" s="1" customFormat="1" ht="36.95" customHeight="1">
      <c r="B108" s="33"/>
      <c r="C108" s="67" t="s">
        <v>92</v>
      </c>
      <c r="D108" s="34"/>
      <c r="E108" s="34"/>
      <c r="F108" s="192" t="str">
        <f>F7</f>
        <v>02 - Nemocnice F-M - výměna střešních žlabů vč. dodávky sněhových zachytávačů - budova C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34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18" customHeight="1">
      <c r="B110" s="33"/>
      <c r="C110" s="30" t="s">
        <v>20</v>
      </c>
      <c r="D110" s="34"/>
      <c r="E110" s="34"/>
      <c r="F110" s="28" t="str">
        <f>F9</f>
        <v xml:space="preserve"> </v>
      </c>
      <c r="G110" s="34"/>
      <c r="H110" s="34"/>
      <c r="I110" s="34"/>
      <c r="J110" s="34"/>
      <c r="K110" s="30" t="s">
        <v>22</v>
      </c>
      <c r="L110" s="34"/>
      <c r="M110" s="209">
        <f>IF(O9="","",O9)</f>
        <v>43424</v>
      </c>
      <c r="N110" s="209"/>
      <c r="O110" s="209"/>
      <c r="P110" s="209"/>
      <c r="Q110" s="34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5">
      <c r="B112" s="33"/>
      <c r="C112" s="30" t="s">
        <v>23</v>
      </c>
      <c r="D112" s="34"/>
      <c r="E112" s="34"/>
      <c r="F112" s="28" t="str">
        <f>E12</f>
        <v xml:space="preserve"> </v>
      </c>
      <c r="G112" s="34"/>
      <c r="H112" s="34"/>
      <c r="I112" s="34"/>
      <c r="J112" s="34"/>
      <c r="K112" s="30" t="s">
        <v>27</v>
      </c>
      <c r="L112" s="34"/>
      <c r="M112" s="176" t="str">
        <f>E18</f>
        <v xml:space="preserve"> </v>
      </c>
      <c r="N112" s="176"/>
      <c r="O112" s="176"/>
      <c r="P112" s="176"/>
      <c r="Q112" s="176"/>
      <c r="R112" s="35"/>
    </row>
    <row r="113" spans="2:18" s="1" customFormat="1" ht="14.45" customHeight="1">
      <c r="B113" s="33"/>
      <c r="C113" s="30" t="s">
        <v>26</v>
      </c>
      <c r="D113" s="34"/>
      <c r="E113" s="34"/>
      <c r="F113" s="28" t="str">
        <f>IF(E15="","",E15)</f>
        <v xml:space="preserve"> </v>
      </c>
      <c r="G113" s="34"/>
      <c r="H113" s="34"/>
      <c r="I113" s="34"/>
      <c r="J113" s="34"/>
      <c r="K113" s="30" t="s">
        <v>29</v>
      </c>
      <c r="L113" s="34"/>
      <c r="M113" s="176" t="str">
        <f>E21</f>
        <v xml:space="preserve"> </v>
      </c>
      <c r="N113" s="176"/>
      <c r="O113" s="176"/>
      <c r="P113" s="176"/>
      <c r="Q113" s="176"/>
      <c r="R113" s="35"/>
    </row>
    <row r="114" spans="2:18" s="1" customFormat="1" ht="10.3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27" s="8" customFormat="1" ht="29.25" customHeight="1">
      <c r="B115" s="117"/>
      <c r="C115" s="118" t="s">
        <v>109</v>
      </c>
      <c r="D115" s="119" t="s">
        <v>110</v>
      </c>
      <c r="E115" s="119" t="s">
        <v>52</v>
      </c>
      <c r="F115" s="221" t="s">
        <v>111</v>
      </c>
      <c r="G115" s="221"/>
      <c r="H115" s="221"/>
      <c r="I115" s="221"/>
      <c r="J115" s="119" t="s">
        <v>112</v>
      </c>
      <c r="K115" s="119" t="s">
        <v>113</v>
      </c>
      <c r="L115" s="221" t="s">
        <v>114</v>
      </c>
      <c r="M115" s="221"/>
      <c r="N115" s="221" t="s">
        <v>97</v>
      </c>
      <c r="O115" s="221"/>
      <c r="P115" s="221"/>
      <c r="Q115" s="222"/>
      <c r="R115" s="120"/>
      <c r="T115" s="73" t="s">
        <v>115</v>
      </c>
      <c r="U115" s="74" t="s">
        <v>34</v>
      </c>
      <c r="V115" s="74" t="s">
        <v>116</v>
      </c>
      <c r="W115" s="74" t="s">
        <v>117</v>
      </c>
      <c r="X115" s="74" t="s">
        <v>118</v>
      </c>
      <c r="Y115" s="74" t="s">
        <v>119</v>
      </c>
      <c r="Z115" s="74" t="s">
        <v>120</v>
      </c>
      <c r="AA115" s="75" t="s">
        <v>121</v>
      </c>
    </row>
    <row r="116" spans="2:63" s="1" customFormat="1" ht="29.25" customHeight="1">
      <c r="B116" s="33"/>
      <c r="C116" s="77" t="s">
        <v>93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233">
        <f>BK116</f>
        <v>0</v>
      </c>
      <c r="O116" s="234"/>
      <c r="P116" s="234"/>
      <c r="Q116" s="234"/>
      <c r="R116" s="35"/>
      <c r="T116" s="76"/>
      <c r="U116" s="49"/>
      <c r="V116" s="49"/>
      <c r="W116" s="121">
        <f>W117+W127</f>
        <v>53.13929999999999</v>
      </c>
      <c r="X116" s="49"/>
      <c r="Y116" s="121">
        <f>Y117+Y127</f>
        <v>0.12392999999999998</v>
      </c>
      <c r="Z116" s="49"/>
      <c r="AA116" s="122">
        <f>AA117+AA127</f>
        <v>0.8426400000000001</v>
      </c>
      <c r="AT116" s="20" t="s">
        <v>69</v>
      </c>
      <c r="AU116" s="20" t="s">
        <v>99</v>
      </c>
      <c r="BK116" s="123">
        <f>BK117+BK127</f>
        <v>0</v>
      </c>
    </row>
    <row r="117" spans="2:63" s="9" customFormat="1" ht="37.35" customHeight="1">
      <c r="B117" s="124"/>
      <c r="C117" s="125"/>
      <c r="D117" s="126" t="s">
        <v>100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35">
        <f>BK117</f>
        <v>0</v>
      </c>
      <c r="O117" s="213"/>
      <c r="P117" s="213"/>
      <c r="Q117" s="213"/>
      <c r="R117" s="127"/>
      <c r="T117" s="128"/>
      <c r="U117" s="125"/>
      <c r="V117" s="125"/>
      <c r="W117" s="129">
        <f>W118+W122</f>
        <v>0.1413</v>
      </c>
      <c r="X117" s="125"/>
      <c r="Y117" s="129">
        <f>Y118+Y122</f>
        <v>0</v>
      </c>
      <c r="Z117" s="125"/>
      <c r="AA117" s="130">
        <f>AA118+AA122</f>
        <v>0</v>
      </c>
      <c r="AR117" s="131" t="s">
        <v>77</v>
      </c>
      <c r="AT117" s="132" t="s">
        <v>69</v>
      </c>
      <c r="AU117" s="132" t="s">
        <v>70</v>
      </c>
      <c r="AY117" s="131" t="s">
        <v>122</v>
      </c>
      <c r="BK117" s="133">
        <f>BK118+BK122</f>
        <v>0</v>
      </c>
    </row>
    <row r="118" spans="2:63" s="9" customFormat="1" ht="19.9" customHeight="1">
      <c r="B118" s="124"/>
      <c r="C118" s="125"/>
      <c r="D118" s="134" t="s">
        <v>101</v>
      </c>
      <c r="E118" s="134"/>
      <c r="F118" s="134"/>
      <c r="G118" s="134"/>
      <c r="H118" s="134"/>
      <c r="I118" s="134"/>
      <c r="J118" s="134"/>
      <c r="K118" s="134"/>
      <c r="L118" s="134"/>
      <c r="M118" s="134"/>
      <c r="N118" s="236">
        <f>BK118</f>
        <v>0</v>
      </c>
      <c r="O118" s="215"/>
      <c r="P118" s="215"/>
      <c r="Q118" s="215"/>
      <c r="R118" s="127"/>
      <c r="T118" s="128"/>
      <c r="U118" s="125"/>
      <c r="V118" s="125"/>
      <c r="W118" s="129">
        <f>W119</f>
        <v>0</v>
      </c>
      <c r="X118" s="125"/>
      <c r="Y118" s="129">
        <f>Y119</f>
        <v>0</v>
      </c>
      <c r="Z118" s="125"/>
      <c r="AA118" s="130">
        <f>AA119</f>
        <v>0</v>
      </c>
      <c r="AR118" s="131" t="s">
        <v>77</v>
      </c>
      <c r="AT118" s="132" t="s">
        <v>69</v>
      </c>
      <c r="AU118" s="132" t="s">
        <v>77</v>
      </c>
      <c r="AY118" s="131" t="s">
        <v>122</v>
      </c>
      <c r="BK118" s="133">
        <f>BK119</f>
        <v>0</v>
      </c>
    </row>
    <row r="119" spans="2:63" s="9" customFormat="1" ht="14.85" customHeight="1">
      <c r="B119" s="124"/>
      <c r="C119" s="125"/>
      <c r="D119" s="134" t="s">
        <v>102</v>
      </c>
      <c r="E119" s="134"/>
      <c r="F119" s="134"/>
      <c r="G119" s="134"/>
      <c r="H119" s="134"/>
      <c r="I119" s="134"/>
      <c r="J119" s="134"/>
      <c r="K119" s="134"/>
      <c r="L119" s="134"/>
      <c r="M119" s="134"/>
      <c r="N119" s="237">
        <f>BK119</f>
        <v>0</v>
      </c>
      <c r="O119" s="238"/>
      <c r="P119" s="238"/>
      <c r="Q119" s="238"/>
      <c r="R119" s="127"/>
      <c r="T119" s="128"/>
      <c r="U119" s="125"/>
      <c r="V119" s="125"/>
      <c r="W119" s="129">
        <f>SUM(W120:W121)</f>
        <v>0</v>
      </c>
      <c r="X119" s="125"/>
      <c r="Y119" s="129">
        <f>SUM(Y120:Y121)</f>
        <v>0</v>
      </c>
      <c r="Z119" s="125"/>
      <c r="AA119" s="130">
        <f>SUM(AA120:AA121)</f>
        <v>0</v>
      </c>
      <c r="AR119" s="131" t="s">
        <v>77</v>
      </c>
      <c r="AT119" s="132" t="s">
        <v>69</v>
      </c>
      <c r="AU119" s="132" t="s">
        <v>90</v>
      </c>
      <c r="AY119" s="131" t="s">
        <v>122</v>
      </c>
      <c r="BK119" s="133">
        <f>SUM(BK120:BK121)</f>
        <v>0</v>
      </c>
    </row>
    <row r="120" spans="2:65" s="1" customFormat="1" ht="22.9" customHeight="1">
      <c r="B120" s="135"/>
      <c r="C120" s="136" t="s">
        <v>77</v>
      </c>
      <c r="D120" s="136" t="s">
        <v>123</v>
      </c>
      <c r="E120" s="137" t="s">
        <v>124</v>
      </c>
      <c r="F120" s="223" t="s">
        <v>125</v>
      </c>
      <c r="G120" s="223"/>
      <c r="H120" s="223"/>
      <c r="I120" s="223"/>
      <c r="J120" s="138" t="s">
        <v>126</v>
      </c>
      <c r="K120" s="139">
        <v>4</v>
      </c>
      <c r="L120" s="224"/>
      <c r="M120" s="224"/>
      <c r="N120" s="224">
        <f>ROUND(L120*K120,2)</f>
        <v>0</v>
      </c>
      <c r="O120" s="224"/>
      <c r="P120" s="224"/>
      <c r="Q120" s="224"/>
      <c r="R120" s="140"/>
      <c r="T120" s="141" t="s">
        <v>5</v>
      </c>
      <c r="U120" s="42" t="s">
        <v>35</v>
      </c>
      <c r="V120" s="142">
        <v>0</v>
      </c>
      <c r="W120" s="142">
        <f>V120*K120</f>
        <v>0</v>
      </c>
      <c r="X120" s="142">
        <v>0</v>
      </c>
      <c r="Y120" s="142">
        <f>X120*K120</f>
        <v>0</v>
      </c>
      <c r="Z120" s="142">
        <v>0</v>
      </c>
      <c r="AA120" s="143">
        <f>Z120*K120</f>
        <v>0</v>
      </c>
      <c r="AR120" s="20" t="s">
        <v>127</v>
      </c>
      <c r="AT120" s="20" t="s">
        <v>123</v>
      </c>
      <c r="AU120" s="20" t="s">
        <v>128</v>
      </c>
      <c r="AY120" s="20" t="s">
        <v>122</v>
      </c>
      <c r="BE120" s="144">
        <f>IF(U120="základní",N120,0)</f>
        <v>0</v>
      </c>
      <c r="BF120" s="144">
        <f>IF(U120="snížená",N120,0)</f>
        <v>0</v>
      </c>
      <c r="BG120" s="144">
        <f>IF(U120="zákl. přenesená",N120,0)</f>
        <v>0</v>
      </c>
      <c r="BH120" s="144">
        <f>IF(U120="sníž. přenesená",N120,0)</f>
        <v>0</v>
      </c>
      <c r="BI120" s="144">
        <f>IF(U120="nulová",N120,0)</f>
        <v>0</v>
      </c>
      <c r="BJ120" s="20" t="s">
        <v>77</v>
      </c>
      <c r="BK120" s="144">
        <f>ROUND(L120*K120,2)</f>
        <v>0</v>
      </c>
      <c r="BL120" s="20" t="s">
        <v>127</v>
      </c>
      <c r="BM120" s="20" t="s">
        <v>231</v>
      </c>
    </row>
    <row r="121" spans="2:65" s="1" customFormat="1" ht="14.45" customHeight="1">
      <c r="B121" s="135"/>
      <c r="C121" s="136" t="s">
        <v>90</v>
      </c>
      <c r="D121" s="136" t="s">
        <v>123</v>
      </c>
      <c r="E121" s="137" t="s">
        <v>130</v>
      </c>
      <c r="F121" s="223" t="s">
        <v>131</v>
      </c>
      <c r="G121" s="223"/>
      <c r="H121" s="223"/>
      <c r="I121" s="223"/>
      <c r="J121" s="138" t="s">
        <v>132</v>
      </c>
      <c r="K121" s="139">
        <v>1</v>
      </c>
      <c r="L121" s="224"/>
      <c r="M121" s="224"/>
      <c r="N121" s="224">
        <f>ROUND(L121*K121,2)</f>
        <v>0</v>
      </c>
      <c r="O121" s="224"/>
      <c r="P121" s="224"/>
      <c r="Q121" s="224"/>
      <c r="R121" s="140"/>
      <c r="T121" s="141" t="s">
        <v>5</v>
      </c>
      <c r="U121" s="42" t="s">
        <v>35</v>
      </c>
      <c r="V121" s="142">
        <v>0</v>
      </c>
      <c r="W121" s="142">
        <f>V121*K121</f>
        <v>0</v>
      </c>
      <c r="X121" s="142">
        <v>0</v>
      </c>
      <c r="Y121" s="142">
        <f>X121*K121</f>
        <v>0</v>
      </c>
      <c r="Z121" s="142">
        <v>0</v>
      </c>
      <c r="AA121" s="143">
        <f>Z121*K121</f>
        <v>0</v>
      </c>
      <c r="AR121" s="20" t="s">
        <v>127</v>
      </c>
      <c r="AT121" s="20" t="s">
        <v>123</v>
      </c>
      <c r="AU121" s="20" t="s">
        <v>128</v>
      </c>
      <c r="AY121" s="20" t="s">
        <v>122</v>
      </c>
      <c r="BE121" s="144">
        <f>IF(U121="základní",N121,0)</f>
        <v>0</v>
      </c>
      <c r="BF121" s="144">
        <f>IF(U121="snížená",N121,0)</f>
        <v>0</v>
      </c>
      <c r="BG121" s="144">
        <f>IF(U121="zákl. přenesená",N121,0)</f>
        <v>0</v>
      </c>
      <c r="BH121" s="144">
        <f>IF(U121="sníž. přenesená",N121,0)</f>
        <v>0</v>
      </c>
      <c r="BI121" s="144">
        <f>IF(U121="nulová",N121,0)</f>
        <v>0</v>
      </c>
      <c r="BJ121" s="20" t="s">
        <v>77</v>
      </c>
      <c r="BK121" s="144">
        <f>ROUND(L121*K121,2)</f>
        <v>0</v>
      </c>
      <c r="BL121" s="20" t="s">
        <v>127</v>
      </c>
      <c r="BM121" s="20" t="s">
        <v>232</v>
      </c>
    </row>
    <row r="122" spans="2:63" s="9" customFormat="1" ht="29.85" customHeight="1">
      <c r="B122" s="124"/>
      <c r="C122" s="125"/>
      <c r="D122" s="134" t="s">
        <v>103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39">
        <f>BK122</f>
        <v>0</v>
      </c>
      <c r="O122" s="240"/>
      <c r="P122" s="240"/>
      <c r="Q122" s="240"/>
      <c r="R122" s="127"/>
      <c r="T122" s="128"/>
      <c r="U122" s="125"/>
      <c r="V122" s="125"/>
      <c r="W122" s="129">
        <f>SUM(W123:W126)</f>
        <v>0.1413</v>
      </c>
      <c r="X122" s="125"/>
      <c r="Y122" s="129">
        <f>SUM(Y123:Y126)</f>
        <v>0</v>
      </c>
      <c r="Z122" s="125"/>
      <c r="AA122" s="130">
        <f>SUM(AA123:AA126)</f>
        <v>0</v>
      </c>
      <c r="AR122" s="131" t="s">
        <v>77</v>
      </c>
      <c r="AT122" s="132" t="s">
        <v>69</v>
      </c>
      <c r="AU122" s="132" t="s">
        <v>77</v>
      </c>
      <c r="AY122" s="131" t="s">
        <v>122</v>
      </c>
      <c r="BK122" s="133">
        <f>SUM(BK123:BK126)</f>
        <v>0</v>
      </c>
    </row>
    <row r="123" spans="2:65" s="1" customFormat="1" ht="34.15" customHeight="1">
      <c r="B123" s="135"/>
      <c r="C123" s="136" t="s">
        <v>128</v>
      </c>
      <c r="D123" s="136" t="s">
        <v>123</v>
      </c>
      <c r="E123" s="137" t="s">
        <v>134</v>
      </c>
      <c r="F123" s="223" t="s">
        <v>135</v>
      </c>
      <c r="G123" s="223"/>
      <c r="H123" s="223"/>
      <c r="I123" s="223"/>
      <c r="J123" s="138" t="s">
        <v>136</v>
      </c>
      <c r="K123" s="139">
        <v>0.06</v>
      </c>
      <c r="L123" s="224"/>
      <c r="M123" s="224"/>
      <c r="N123" s="224">
        <f>ROUND(L123*K123,2)</f>
        <v>0</v>
      </c>
      <c r="O123" s="224"/>
      <c r="P123" s="224"/>
      <c r="Q123" s="224"/>
      <c r="R123" s="140"/>
      <c r="T123" s="141" t="s">
        <v>5</v>
      </c>
      <c r="U123" s="42" t="s">
        <v>35</v>
      </c>
      <c r="V123" s="142">
        <v>2.04</v>
      </c>
      <c r="W123" s="142">
        <f>V123*K123</f>
        <v>0.1224</v>
      </c>
      <c r="X123" s="142">
        <v>0</v>
      </c>
      <c r="Y123" s="142">
        <f>X123*K123</f>
        <v>0</v>
      </c>
      <c r="Z123" s="142">
        <v>0</v>
      </c>
      <c r="AA123" s="143">
        <f>Z123*K123</f>
        <v>0</v>
      </c>
      <c r="AR123" s="20" t="s">
        <v>127</v>
      </c>
      <c r="AT123" s="20" t="s">
        <v>123</v>
      </c>
      <c r="AU123" s="20" t="s">
        <v>90</v>
      </c>
      <c r="AY123" s="20" t="s">
        <v>122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20" t="s">
        <v>77</v>
      </c>
      <c r="BK123" s="144">
        <f>ROUND(L123*K123,2)</f>
        <v>0</v>
      </c>
      <c r="BL123" s="20" t="s">
        <v>127</v>
      </c>
      <c r="BM123" s="20" t="s">
        <v>233</v>
      </c>
    </row>
    <row r="124" spans="2:65" s="1" customFormat="1" ht="34.15" customHeight="1">
      <c r="B124" s="135"/>
      <c r="C124" s="136" t="s">
        <v>127</v>
      </c>
      <c r="D124" s="136" t="s">
        <v>123</v>
      </c>
      <c r="E124" s="137" t="s">
        <v>138</v>
      </c>
      <c r="F124" s="223" t="s">
        <v>139</v>
      </c>
      <c r="G124" s="223"/>
      <c r="H124" s="223"/>
      <c r="I124" s="223"/>
      <c r="J124" s="138" t="s">
        <v>136</v>
      </c>
      <c r="K124" s="139">
        <v>0.6</v>
      </c>
      <c r="L124" s="224"/>
      <c r="M124" s="224"/>
      <c r="N124" s="224">
        <f>ROUND(L124*K124,2)</f>
        <v>0</v>
      </c>
      <c r="O124" s="224"/>
      <c r="P124" s="224"/>
      <c r="Q124" s="224"/>
      <c r="R124" s="140"/>
      <c r="T124" s="141" t="s">
        <v>5</v>
      </c>
      <c r="U124" s="42" t="s">
        <v>35</v>
      </c>
      <c r="V124" s="142">
        <v>0.006</v>
      </c>
      <c r="W124" s="142">
        <f>V124*K124</f>
        <v>0.0036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20" t="s">
        <v>127</v>
      </c>
      <c r="AT124" s="20" t="s">
        <v>123</v>
      </c>
      <c r="AU124" s="20" t="s">
        <v>90</v>
      </c>
      <c r="AY124" s="20" t="s">
        <v>122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20" t="s">
        <v>77</v>
      </c>
      <c r="BK124" s="144">
        <f>ROUND(L124*K124,2)</f>
        <v>0</v>
      </c>
      <c r="BL124" s="20" t="s">
        <v>127</v>
      </c>
      <c r="BM124" s="20" t="s">
        <v>234</v>
      </c>
    </row>
    <row r="125" spans="2:65" s="1" customFormat="1" ht="34.15" customHeight="1">
      <c r="B125" s="135"/>
      <c r="C125" s="136" t="s">
        <v>141</v>
      </c>
      <c r="D125" s="136" t="s">
        <v>123</v>
      </c>
      <c r="E125" s="137" t="s">
        <v>142</v>
      </c>
      <c r="F125" s="223" t="s">
        <v>143</v>
      </c>
      <c r="G125" s="223"/>
      <c r="H125" s="223"/>
      <c r="I125" s="223"/>
      <c r="J125" s="138" t="s">
        <v>136</v>
      </c>
      <c r="K125" s="139">
        <v>0.06</v>
      </c>
      <c r="L125" s="224"/>
      <c r="M125" s="224"/>
      <c r="N125" s="224">
        <f>ROUND(L125*K125,2)</f>
        <v>0</v>
      </c>
      <c r="O125" s="224"/>
      <c r="P125" s="224"/>
      <c r="Q125" s="224"/>
      <c r="R125" s="140"/>
      <c r="T125" s="141" t="s">
        <v>5</v>
      </c>
      <c r="U125" s="42" t="s">
        <v>35</v>
      </c>
      <c r="V125" s="142">
        <v>0.255</v>
      </c>
      <c r="W125" s="142">
        <f>V125*K125</f>
        <v>0.0153</v>
      </c>
      <c r="X125" s="142">
        <v>0</v>
      </c>
      <c r="Y125" s="142">
        <f>X125*K125</f>
        <v>0</v>
      </c>
      <c r="Z125" s="142">
        <v>0</v>
      </c>
      <c r="AA125" s="143">
        <f>Z125*K125</f>
        <v>0</v>
      </c>
      <c r="AR125" s="20" t="s">
        <v>127</v>
      </c>
      <c r="AT125" s="20" t="s">
        <v>123</v>
      </c>
      <c r="AU125" s="20" t="s">
        <v>90</v>
      </c>
      <c r="AY125" s="20" t="s">
        <v>122</v>
      </c>
      <c r="BE125" s="144">
        <f>IF(U125="základní",N125,0)</f>
        <v>0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20" t="s">
        <v>77</v>
      </c>
      <c r="BK125" s="144">
        <f>ROUND(L125*K125,2)</f>
        <v>0</v>
      </c>
      <c r="BL125" s="20" t="s">
        <v>127</v>
      </c>
      <c r="BM125" s="20" t="s">
        <v>235</v>
      </c>
    </row>
    <row r="126" spans="2:65" s="1" customFormat="1" ht="34.15" customHeight="1">
      <c r="B126" s="135"/>
      <c r="C126" s="136" t="s">
        <v>145</v>
      </c>
      <c r="D126" s="136" t="s">
        <v>123</v>
      </c>
      <c r="E126" s="137" t="s">
        <v>146</v>
      </c>
      <c r="F126" s="223" t="s">
        <v>147</v>
      </c>
      <c r="G126" s="223"/>
      <c r="H126" s="223"/>
      <c r="I126" s="223"/>
      <c r="J126" s="138" t="s">
        <v>136</v>
      </c>
      <c r="K126" s="139">
        <v>0.06</v>
      </c>
      <c r="L126" s="224"/>
      <c r="M126" s="224"/>
      <c r="N126" s="224">
        <f>ROUND(L126*K126,2)</f>
        <v>0</v>
      </c>
      <c r="O126" s="224"/>
      <c r="P126" s="224"/>
      <c r="Q126" s="224"/>
      <c r="R126" s="140"/>
      <c r="T126" s="141" t="s">
        <v>5</v>
      </c>
      <c r="U126" s="42" t="s">
        <v>35</v>
      </c>
      <c r="V126" s="142">
        <v>0</v>
      </c>
      <c r="W126" s="142">
        <f>V126*K126</f>
        <v>0</v>
      </c>
      <c r="X126" s="142">
        <v>0</v>
      </c>
      <c r="Y126" s="142">
        <f>X126*K126</f>
        <v>0</v>
      </c>
      <c r="Z126" s="142">
        <v>0</v>
      </c>
      <c r="AA126" s="143">
        <f>Z126*K126</f>
        <v>0</v>
      </c>
      <c r="AR126" s="20" t="s">
        <v>127</v>
      </c>
      <c r="AT126" s="20" t="s">
        <v>123</v>
      </c>
      <c r="AU126" s="20" t="s">
        <v>90</v>
      </c>
      <c r="AY126" s="20" t="s">
        <v>122</v>
      </c>
      <c r="BE126" s="144">
        <f>IF(U126="základní",N126,0)</f>
        <v>0</v>
      </c>
      <c r="BF126" s="144">
        <f>IF(U126="snížená",N126,0)</f>
        <v>0</v>
      </c>
      <c r="BG126" s="144">
        <f>IF(U126="zákl. přenesená",N126,0)</f>
        <v>0</v>
      </c>
      <c r="BH126" s="144">
        <f>IF(U126="sníž. přenesená",N126,0)</f>
        <v>0</v>
      </c>
      <c r="BI126" s="144">
        <f>IF(U126="nulová",N126,0)</f>
        <v>0</v>
      </c>
      <c r="BJ126" s="20" t="s">
        <v>77</v>
      </c>
      <c r="BK126" s="144">
        <f>ROUND(L126*K126,2)</f>
        <v>0</v>
      </c>
      <c r="BL126" s="20" t="s">
        <v>127</v>
      </c>
      <c r="BM126" s="20" t="s">
        <v>236</v>
      </c>
    </row>
    <row r="127" spans="2:63" s="9" customFormat="1" ht="37.35" customHeight="1">
      <c r="B127" s="124"/>
      <c r="C127" s="125"/>
      <c r="D127" s="126" t="s">
        <v>104</v>
      </c>
      <c r="E127" s="126"/>
      <c r="F127" s="126"/>
      <c r="G127" s="126"/>
      <c r="H127" s="126"/>
      <c r="I127" s="126"/>
      <c r="J127" s="126"/>
      <c r="K127" s="126"/>
      <c r="L127" s="126"/>
      <c r="M127" s="126"/>
      <c r="N127" s="241">
        <f>BK127</f>
        <v>0</v>
      </c>
      <c r="O127" s="242"/>
      <c r="P127" s="242"/>
      <c r="Q127" s="242"/>
      <c r="R127" s="127"/>
      <c r="T127" s="128"/>
      <c r="U127" s="125"/>
      <c r="V127" s="125"/>
      <c r="W127" s="129">
        <f>W128+W136</f>
        <v>52.99799999999999</v>
      </c>
      <c r="X127" s="125"/>
      <c r="Y127" s="129">
        <f>Y128+Y136</f>
        <v>0.12392999999999998</v>
      </c>
      <c r="Z127" s="125"/>
      <c r="AA127" s="130">
        <f>AA128+AA136</f>
        <v>0.8426400000000001</v>
      </c>
      <c r="AR127" s="131" t="s">
        <v>90</v>
      </c>
      <c r="AT127" s="132" t="s">
        <v>69</v>
      </c>
      <c r="AU127" s="132" t="s">
        <v>70</v>
      </c>
      <c r="AY127" s="131" t="s">
        <v>122</v>
      </c>
      <c r="BK127" s="133">
        <f>BK128+BK136</f>
        <v>0</v>
      </c>
    </row>
    <row r="128" spans="2:63" s="9" customFormat="1" ht="19.9" customHeight="1">
      <c r="B128" s="124"/>
      <c r="C128" s="125"/>
      <c r="D128" s="134" t="s">
        <v>105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237">
        <f>BK128</f>
        <v>0</v>
      </c>
      <c r="O128" s="238"/>
      <c r="P128" s="238"/>
      <c r="Q128" s="238"/>
      <c r="R128" s="127"/>
      <c r="T128" s="128"/>
      <c r="U128" s="125"/>
      <c r="V128" s="125"/>
      <c r="W128" s="129">
        <f>SUM(W129:W135)</f>
        <v>26.078</v>
      </c>
      <c r="X128" s="125"/>
      <c r="Y128" s="129">
        <f>SUM(Y129:Y135)</f>
        <v>0.08592999999999999</v>
      </c>
      <c r="Z128" s="125"/>
      <c r="AA128" s="130">
        <f>SUM(AA129:AA135)</f>
        <v>0.0312</v>
      </c>
      <c r="AR128" s="131" t="s">
        <v>90</v>
      </c>
      <c r="AT128" s="132" t="s">
        <v>69</v>
      </c>
      <c r="AU128" s="132" t="s">
        <v>77</v>
      </c>
      <c r="AY128" s="131" t="s">
        <v>122</v>
      </c>
      <c r="BK128" s="133">
        <f>SUM(BK129:BK135)</f>
        <v>0</v>
      </c>
    </row>
    <row r="129" spans="2:65" s="1" customFormat="1" ht="22.9" customHeight="1">
      <c r="B129" s="135"/>
      <c r="C129" s="136" t="s">
        <v>149</v>
      </c>
      <c r="D129" s="136" t="s">
        <v>123</v>
      </c>
      <c r="E129" s="137" t="s">
        <v>150</v>
      </c>
      <c r="F129" s="223" t="s">
        <v>151</v>
      </c>
      <c r="G129" s="223"/>
      <c r="H129" s="223"/>
      <c r="I129" s="223"/>
      <c r="J129" s="138" t="s">
        <v>152</v>
      </c>
      <c r="K129" s="139">
        <v>12</v>
      </c>
      <c r="L129" s="224"/>
      <c r="M129" s="224"/>
      <c r="N129" s="224">
        <f aca="true" t="shared" si="0" ref="N129:N135">ROUND(L129*K129,2)</f>
        <v>0</v>
      </c>
      <c r="O129" s="224"/>
      <c r="P129" s="224"/>
      <c r="Q129" s="224"/>
      <c r="R129" s="140"/>
      <c r="T129" s="141" t="s">
        <v>5</v>
      </c>
      <c r="U129" s="42" t="s">
        <v>35</v>
      </c>
      <c r="V129" s="142">
        <v>0.189</v>
      </c>
      <c r="W129" s="142">
        <f aca="true" t="shared" si="1" ref="W129:W135">V129*K129</f>
        <v>2.268</v>
      </c>
      <c r="X129" s="142">
        <v>0</v>
      </c>
      <c r="Y129" s="142">
        <f aca="true" t="shared" si="2" ref="Y129:Y135">X129*K129</f>
        <v>0</v>
      </c>
      <c r="Z129" s="142">
        <v>0.0026</v>
      </c>
      <c r="AA129" s="143">
        <f aca="true" t="shared" si="3" ref="AA129:AA135">Z129*K129</f>
        <v>0.0312</v>
      </c>
      <c r="AR129" s="20" t="s">
        <v>153</v>
      </c>
      <c r="AT129" s="20" t="s">
        <v>123</v>
      </c>
      <c r="AU129" s="20" t="s">
        <v>90</v>
      </c>
      <c r="AY129" s="20" t="s">
        <v>122</v>
      </c>
      <c r="BE129" s="144">
        <f aca="true" t="shared" si="4" ref="BE129:BE135">IF(U129="základní",N129,0)</f>
        <v>0</v>
      </c>
      <c r="BF129" s="144">
        <f aca="true" t="shared" si="5" ref="BF129:BF135">IF(U129="snížená",N129,0)</f>
        <v>0</v>
      </c>
      <c r="BG129" s="144">
        <f aca="true" t="shared" si="6" ref="BG129:BG135">IF(U129="zákl. přenesená",N129,0)</f>
        <v>0</v>
      </c>
      <c r="BH129" s="144">
        <f aca="true" t="shared" si="7" ref="BH129:BH135">IF(U129="sníž. přenesená",N129,0)</f>
        <v>0</v>
      </c>
      <c r="BI129" s="144">
        <f aca="true" t="shared" si="8" ref="BI129:BI135">IF(U129="nulová",N129,0)</f>
        <v>0</v>
      </c>
      <c r="BJ129" s="20" t="s">
        <v>77</v>
      </c>
      <c r="BK129" s="144">
        <f aca="true" t="shared" si="9" ref="BK129:BK135">ROUND(L129*K129,2)</f>
        <v>0</v>
      </c>
      <c r="BL129" s="20" t="s">
        <v>153</v>
      </c>
      <c r="BM129" s="20" t="s">
        <v>237</v>
      </c>
    </row>
    <row r="130" spans="2:65" s="1" customFormat="1" ht="34.15" customHeight="1">
      <c r="B130" s="135"/>
      <c r="C130" s="136" t="s">
        <v>159</v>
      </c>
      <c r="D130" s="136" t="s">
        <v>123</v>
      </c>
      <c r="E130" s="137" t="s">
        <v>156</v>
      </c>
      <c r="F130" s="223" t="s">
        <v>157</v>
      </c>
      <c r="G130" s="223"/>
      <c r="H130" s="223"/>
      <c r="I130" s="223"/>
      <c r="J130" s="138" t="s">
        <v>152</v>
      </c>
      <c r="K130" s="139">
        <v>12</v>
      </c>
      <c r="L130" s="224"/>
      <c r="M130" s="224"/>
      <c r="N130" s="224">
        <f t="shared" si="0"/>
        <v>0</v>
      </c>
      <c r="O130" s="224"/>
      <c r="P130" s="224"/>
      <c r="Q130" s="224"/>
      <c r="R130" s="140"/>
      <c r="T130" s="141" t="s">
        <v>5</v>
      </c>
      <c r="U130" s="42" t="s">
        <v>35</v>
      </c>
      <c r="V130" s="142">
        <v>0.444</v>
      </c>
      <c r="W130" s="142">
        <f t="shared" si="1"/>
        <v>5.328</v>
      </c>
      <c r="X130" s="142">
        <v>0.00296</v>
      </c>
      <c r="Y130" s="142">
        <f t="shared" si="2"/>
        <v>0.035519999999999996</v>
      </c>
      <c r="Z130" s="142">
        <v>0</v>
      </c>
      <c r="AA130" s="143">
        <f t="shared" si="3"/>
        <v>0</v>
      </c>
      <c r="AR130" s="20" t="s">
        <v>153</v>
      </c>
      <c r="AT130" s="20" t="s">
        <v>123</v>
      </c>
      <c r="AU130" s="20" t="s">
        <v>90</v>
      </c>
      <c r="AY130" s="20" t="s">
        <v>122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20" t="s">
        <v>77</v>
      </c>
      <c r="BK130" s="144">
        <f t="shared" si="9"/>
        <v>0</v>
      </c>
      <c r="BL130" s="20" t="s">
        <v>153</v>
      </c>
      <c r="BM130" s="20" t="s">
        <v>238</v>
      </c>
    </row>
    <row r="131" spans="2:65" s="1" customFormat="1" ht="22.9" customHeight="1">
      <c r="B131" s="135"/>
      <c r="C131" s="136" t="s">
        <v>239</v>
      </c>
      <c r="D131" s="136" t="s">
        <v>123</v>
      </c>
      <c r="E131" s="137" t="s">
        <v>160</v>
      </c>
      <c r="F131" s="223" t="s">
        <v>161</v>
      </c>
      <c r="G131" s="223"/>
      <c r="H131" s="223"/>
      <c r="I131" s="223"/>
      <c r="J131" s="138" t="s">
        <v>152</v>
      </c>
      <c r="K131" s="139">
        <v>12</v>
      </c>
      <c r="L131" s="224"/>
      <c r="M131" s="224"/>
      <c r="N131" s="224">
        <f t="shared" si="0"/>
        <v>0</v>
      </c>
      <c r="O131" s="224"/>
      <c r="P131" s="224"/>
      <c r="Q131" s="224"/>
      <c r="R131" s="140"/>
      <c r="T131" s="141" t="s">
        <v>5</v>
      </c>
      <c r="U131" s="42" t="s">
        <v>35</v>
      </c>
      <c r="V131" s="142">
        <v>0.248</v>
      </c>
      <c r="W131" s="142">
        <f t="shared" si="1"/>
        <v>2.976</v>
      </c>
      <c r="X131" s="142">
        <v>0.00209</v>
      </c>
      <c r="Y131" s="142">
        <f t="shared" si="2"/>
        <v>0.025079999999999998</v>
      </c>
      <c r="Z131" s="142">
        <v>0</v>
      </c>
      <c r="AA131" s="143">
        <f t="shared" si="3"/>
        <v>0</v>
      </c>
      <c r="AR131" s="20" t="s">
        <v>153</v>
      </c>
      <c r="AT131" s="20" t="s">
        <v>123</v>
      </c>
      <c r="AU131" s="20" t="s">
        <v>90</v>
      </c>
      <c r="AY131" s="20" t="s">
        <v>122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20" t="s">
        <v>77</v>
      </c>
      <c r="BK131" s="144">
        <f t="shared" si="9"/>
        <v>0</v>
      </c>
      <c r="BL131" s="20" t="s">
        <v>153</v>
      </c>
      <c r="BM131" s="20" t="s">
        <v>240</v>
      </c>
    </row>
    <row r="132" spans="2:65" s="1" customFormat="1" ht="22.9" customHeight="1">
      <c r="B132" s="135"/>
      <c r="C132" s="136" t="s">
        <v>182</v>
      </c>
      <c r="D132" s="136" t="s">
        <v>123</v>
      </c>
      <c r="E132" s="137" t="s">
        <v>241</v>
      </c>
      <c r="F132" s="223" t="s">
        <v>242</v>
      </c>
      <c r="G132" s="223"/>
      <c r="H132" s="223"/>
      <c r="I132" s="223"/>
      <c r="J132" s="138" t="s">
        <v>170</v>
      </c>
      <c r="K132" s="139">
        <v>1</v>
      </c>
      <c r="L132" s="224"/>
      <c r="M132" s="224"/>
      <c r="N132" s="224">
        <f t="shared" si="0"/>
        <v>0</v>
      </c>
      <c r="O132" s="224"/>
      <c r="P132" s="224"/>
      <c r="Q132" s="224"/>
      <c r="R132" s="140"/>
      <c r="T132" s="141" t="s">
        <v>5</v>
      </c>
      <c r="U132" s="42" t="s">
        <v>35</v>
      </c>
      <c r="V132" s="142">
        <v>0.53</v>
      </c>
      <c r="W132" s="142">
        <f t="shared" si="1"/>
        <v>0.53</v>
      </c>
      <c r="X132" s="142">
        <v>0.00025</v>
      </c>
      <c r="Y132" s="142">
        <f t="shared" si="2"/>
        <v>0.00025</v>
      </c>
      <c r="Z132" s="142">
        <v>0</v>
      </c>
      <c r="AA132" s="143">
        <f t="shared" si="3"/>
        <v>0</v>
      </c>
      <c r="AR132" s="20" t="s">
        <v>153</v>
      </c>
      <c r="AT132" s="20" t="s">
        <v>123</v>
      </c>
      <c r="AU132" s="20" t="s">
        <v>90</v>
      </c>
      <c r="AY132" s="20" t="s">
        <v>122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0" t="s">
        <v>77</v>
      </c>
      <c r="BK132" s="144">
        <f t="shared" si="9"/>
        <v>0</v>
      </c>
      <c r="BL132" s="20" t="s">
        <v>153</v>
      </c>
      <c r="BM132" s="20" t="s">
        <v>243</v>
      </c>
    </row>
    <row r="133" spans="2:65" s="1" customFormat="1" ht="34.15" customHeight="1">
      <c r="B133" s="135"/>
      <c r="C133" s="136" t="s">
        <v>177</v>
      </c>
      <c r="D133" s="136" t="s">
        <v>123</v>
      </c>
      <c r="E133" s="137" t="s">
        <v>164</v>
      </c>
      <c r="F133" s="223" t="s">
        <v>165</v>
      </c>
      <c r="G133" s="223"/>
      <c r="H133" s="223"/>
      <c r="I133" s="223"/>
      <c r="J133" s="138" t="s">
        <v>152</v>
      </c>
      <c r="K133" s="139">
        <v>12</v>
      </c>
      <c r="L133" s="224"/>
      <c r="M133" s="224"/>
      <c r="N133" s="224">
        <f t="shared" si="0"/>
        <v>0</v>
      </c>
      <c r="O133" s="224"/>
      <c r="P133" s="224"/>
      <c r="Q133" s="224"/>
      <c r="R133" s="140"/>
      <c r="T133" s="141" t="s">
        <v>5</v>
      </c>
      <c r="U133" s="42" t="s">
        <v>35</v>
      </c>
      <c r="V133" s="142">
        <v>0.248</v>
      </c>
      <c r="W133" s="142">
        <f t="shared" si="1"/>
        <v>2.976</v>
      </c>
      <c r="X133" s="142">
        <v>0.00209</v>
      </c>
      <c r="Y133" s="142">
        <f t="shared" si="2"/>
        <v>0.025079999999999998</v>
      </c>
      <c r="Z133" s="142">
        <v>0</v>
      </c>
      <c r="AA133" s="143">
        <f t="shared" si="3"/>
        <v>0</v>
      </c>
      <c r="AR133" s="20" t="s">
        <v>153</v>
      </c>
      <c r="AT133" s="20" t="s">
        <v>123</v>
      </c>
      <c r="AU133" s="20" t="s">
        <v>90</v>
      </c>
      <c r="AY133" s="20" t="s">
        <v>122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0" t="s">
        <v>77</v>
      </c>
      <c r="BK133" s="144">
        <f t="shared" si="9"/>
        <v>0</v>
      </c>
      <c r="BL133" s="20" t="s">
        <v>153</v>
      </c>
      <c r="BM133" s="20" t="s">
        <v>244</v>
      </c>
    </row>
    <row r="134" spans="2:65" s="1" customFormat="1" ht="34.15" customHeight="1">
      <c r="B134" s="135"/>
      <c r="C134" s="136" t="s">
        <v>201</v>
      </c>
      <c r="D134" s="136" t="s">
        <v>123</v>
      </c>
      <c r="E134" s="137" t="s">
        <v>173</v>
      </c>
      <c r="F134" s="223" t="s">
        <v>174</v>
      </c>
      <c r="G134" s="223"/>
      <c r="H134" s="223"/>
      <c r="I134" s="223"/>
      <c r="J134" s="138" t="s">
        <v>175</v>
      </c>
      <c r="K134" s="139">
        <v>12</v>
      </c>
      <c r="L134" s="224"/>
      <c r="M134" s="224"/>
      <c r="N134" s="224">
        <f t="shared" si="0"/>
        <v>0</v>
      </c>
      <c r="O134" s="224"/>
      <c r="P134" s="224"/>
      <c r="Q134" s="224"/>
      <c r="R134" s="140"/>
      <c r="T134" s="141" t="s">
        <v>5</v>
      </c>
      <c r="U134" s="42" t="s">
        <v>35</v>
      </c>
      <c r="V134" s="142">
        <v>1</v>
      </c>
      <c r="W134" s="142">
        <f t="shared" si="1"/>
        <v>12</v>
      </c>
      <c r="X134" s="142">
        <v>0</v>
      </c>
      <c r="Y134" s="142">
        <f t="shared" si="2"/>
        <v>0</v>
      </c>
      <c r="Z134" s="142">
        <v>0</v>
      </c>
      <c r="AA134" s="143">
        <f t="shared" si="3"/>
        <v>0</v>
      </c>
      <c r="AR134" s="20" t="s">
        <v>153</v>
      </c>
      <c r="AT134" s="20" t="s">
        <v>123</v>
      </c>
      <c r="AU134" s="20" t="s">
        <v>90</v>
      </c>
      <c r="AY134" s="20" t="s">
        <v>122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0" t="s">
        <v>77</v>
      </c>
      <c r="BK134" s="144">
        <f t="shared" si="9"/>
        <v>0</v>
      </c>
      <c r="BL134" s="20" t="s">
        <v>153</v>
      </c>
      <c r="BM134" s="20" t="s">
        <v>245</v>
      </c>
    </row>
    <row r="135" spans="2:65" s="1" customFormat="1" ht="34.15" customHeight="1">
      <c r="B135" s="135"/>
      <c r="C135" s="136" t="s">
        <v>205</v>
      </c>
      <c r="D135" s="136" t="s">
        <v>123</v>
      </c>
      <c r="E135" s="137" t="s">
        <v>178</v>
      </c>
      <c r="F135" s="223" t="s">
        <v>179</v>
      </c>
      <c r="G135" s="223"/>
      <c r="H135" s="223"/>
      <c r="I135" s="223"/>
      <c r="J135" s="138" t="s">
        <v>180</v>
      </c>
      <c r="K135" s="139">
        <v>311.926</v>
      </c>
      <c r="L135" s="224"/>
      <c r="M135" s="224"/>
      <c r="N135" s="224">
        <f t="shared" si="0"/>
        <v>0</v>
      </c>
      <c r="O135" s="224"/>
      <c r="P135" s="224"/>
      <c r="Q135" s="224"/>
      <c r="R135" s="140"/>
      <c r="T135" s="141" t="s">
        <v>5</v>
      </c>
      <c r="U135" s="42" t="s">
        <v>35</v>
      </c>
      <c r="V135" s="142">
        <v>0</v>
      </c>
      <c r="W135" s="142">
        <f t="shared" si="1"/>
        <v>0</v>
      </c>
      <c r="X135" s="142">
        <v>0</v>
      </c>
      <c r="Y135" s="142">
        <f t="shared" si="2"/>
        <v>0</v>
      </c>
      <c r="Z135" s="142">
        <v>0</v>
      </c>
      <c r="AA135" s="143">
        <f t="shared" si="3"/>
        <v>0</v>
      </c>
      <c r="AR135" s="20" t="s">
        <v>153</v>
      </c>
      <c r="AT135" s="20" t="s">
        <v>123</v>
      </c>
      <c r="AU135" s="20" t="s">
        <v>90</v>
      </c>
      <c r="AY135" s="20" t="s">
        <v>122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20" t="s">
        <v>77</v>
      </c>
      <c r="BK135" s="144">
        <f t="shared" si="9"/>
        <v>0</v>
      </c>
      <c r="BL135" s="20" t="s">
        <v>153</v>
      </c>
      <c r="BM135" s="20" t="s">
        <v>246</v>
      </c>
    </row>
    <row r="136" spans="2:63" s="9" customFormat="1" ht="29.85" customHeight="1">
      <c r="B136" s="124"/>
      <c r="C136" s="125"/>
      <c r="D136" s="134" t="s">
        <v>106</v>
      </c>
      <c r="E136" s="134"/>
      <c r="F136" s="134"/>
      <c r="G136" s="134"/>
      <c r="H136" s="134"/>
      <c r="I136" s="134"/>
      <c r="J136" s="134"/>
      <c r="K136" s="134"/>
      <c r="L136" s="134"/>
      <c r="M136" s="134"/>
      <c r="N136" s="239">
        <f>BK136</f>
        <v>0</v>
      </c>
      <c r="O136" s="240"/>
      <c r="P136" s="240"/>
      <c r="Q136" s="240"/>
      <c r="R136" s="127"/>
      <c r="T136" s="128"/>
      <c r="U136" s="125"/>
      <c r="V136" s="125"/>
      <c r="W136" s="129">
        <f>SUM(W137:W159)</f>
        <v>26.919999999999995</v>
      </c>
      <c r="X136" s="125"/>
      <c r="Y136" s="129">
        <f>SUM(Y137:Y159)</f>
        <v>0.038</v>
      </c>
      <c r="Z136" s="125"/>
      <c r="AA136" s="130">
        <f>SUM(AA137:AA159)</f>
        <v>0.81144</v>
      </c>
      <c r="AR136" s="131" t="s">
        <v>90</v>
      </c>
      <c r="AT136" s="132" t="s">
        <v>69</v>
      </c>
      <c r="AU136" s="132" t="s">
        <v>77</v>
      </c>
      <c r="AY136" s="131" t="s">
        <v>122</v>
      </c>
      <c r="BK136" s="133">
        <f>SUM(BK137:BK159)</f>
        <v>0</v>
      </c>
    </row>
    <row r="137" spans="2:65" s="1" customFormat="1" ht="34.15" customHeight="1">
      <c r="B137" s="135"/>
      <c r="C137" s="136" t="s">
        <v>209</v>
      </c>
      <c r="D137" s="136" t="s">
        <v>123</v>
      </c>
      <c r="E137" s="137" t="s">
        <v>183</v>
      </c>
      <c r="F137" s="223" t="s">
        <v>184</v>
      </c>
      <c r="G137" s="223"/>
      <c r="H137" s="223"/>
      <c r="I137" s="223"/>
      <c r="J137" s="138" t="s">
        <v>185</v>
      </c>
      <c r="K137" s="139">
        <v>18</v>
      </c>
      <c r="L137" s="224"/>
      <c r="M137" s="224"/>
      <c r="N137" s="224">
        <f>ROUND(L137*K137,2)</f>
        <v>0</v>
      </c>
      <c r="O137" s="224"/>
      <c r="P137" s="224"/>
      <c r="Q137" s="224"/>
      <c r="R137" s="140"/>
      <c r="T137" s="141" t="s">
        <v>5</v>
      </c>
      <c r="U137" s="42" t="s">
        <v>35</v>
      </c>
      <c r="V137" s="142">
        <v>0.44</v>
      </c>
      <c r="W137" s="142">
        <f>V137*K137</f>
        <v>7.92</v>
      </c>
      <c r="X137" s="142">
        <v>0</v>
      </c>
      <c r="Y137" s="142">
        <f>X137*K137</f>
        <v>0</v>
      </c>
      <c r="Z137" s="142">
        <v>0</v>
      </c>
      <c r="AA137" s="143">
        <f>Z137*K137</f>
        <v>0</v>
      </c>
      <c r="AR137" s="20" t="s">
        <v>153</v>
      </c>
      <c r="AT137" s="20" t="s">
        <v>123</v>
      </c>
      <c r="AU137" s="20" t="s">
        <v>90</v>
      </c>
      <c r="AY137" s="20" t="s">
        <v>122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0" t="s">
        <v>77</v>
      </c>
      <c r="BK137" s="144">
        <f>ROUND(L137*K137,2)</f>
        <v>0</v>
      </c>
      <c r="BL137" s="20" t="s">
        <v>153</v>
      </c>
      <c r="BM137" s="20" t="s">
        <v>247</v>
      </c>
    </row>
    <row r="138" spans="2:51" s="10" customFormat="1" ht="14.45" customHeight="1">
      <c r="B138" s="145"/>
      <c r="C138" s="146"/>
      <c r="D138" s="146"/>
      <c r="E138" s="147" t="s">
        <v>5</v>
      </c>
      <c r="F138" s="225" t="s">
        <v>187</v>
      </c>
      <c r="G138" s="226"/>
      <c r="H138" s="226"/>
      <c r="I138" s="226"/>
      <c r="J138" s="146"/>
      <c r="K138" s="148">
        <v>12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188</v>
      </c>
      <c r="AU138" s="152" t="s">
        <v>90</v>
      </c>
      <c r="AV138" s="10" t="s">
        <v>90</v>
      </c>
      <c r="AW138" s="10" t="s">
        <v>28</v>
      </c>
      <c r="AX138" s="10" t="s">
        <v>70</v>
      </c>
      <c r="AY138" s="152" t="s">
        <v>122</v>
      </c>
    </row>
    <row r="139" spans="2:51" s="10" customFormat="1" ht="14.45" customHeight="1">
      <c r="B139" s="145"/>
      <c r="C139" s="146"/>
      <c r="D139" s="146"/>
      <c r="E139" s="147" t="s">
        <v>5</v>
      </c>
      <c r="F139" s="227" t="s">
        <v>189</v>
      </c>
      <c r="G139" s="228"/>
      <c r="H139" s="228"/>
      <c r="I139" s="228"/>
      <c r="J139" s="146"/>
      <c r="K139" s="148">
        <v>6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188</v>
      </c>
      <c r="AU139" s="152" t="s">
        <v>90</v>
      </c>
      <c r="AV139" s="10" t="s">
        <v>90</v>
      </c>
      <c r="AW139" s="10" t="s">
        <v>28</v>
      </c>
      <c r="AX139" s="10" t="s">
        <v>70</v>
      </c>
      <c r="AY139" s="152" t="s">
        <v>122</v>
      </c>
    </row>
    <row r="140" spans="2:51" s="11" customFormat="1" ht="14.45" customHeight="1">
      <c r="B140" s="153"/>
      <c r="C140" s="154"/>
      <c r="D140" s="154"/>
      <c r="E140" s="155" t="s">
        <v>5</v>
      </c>
      <c r="F140" s="229" t="s">
        <v>190</v>
      </c>
      <c r="G140" s="230"/>
      <c r="H140" s="230"/>
      <c r="I140" s="230"/>
      <c r="J140" s="154"/>
      <c r="K140" s="156">
        <v>18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188</v>
      </c>
      <c r="AU140" s="160" t="s">
        <v>90</v>
      </c>
      <c r="AV140" s="11" t="s">
        <v>127</v>
      </c>
      <c r="AW140" s="11" t="s">
        <v>28</v>
      </c>
      <c r="AX140" s="11" t="s">
        <v>77</v>
      </c>
      <c r="AY140" s="160" t="s">
        <v>122</v>
      </c>
    </row>
    <row r="141" spans="2:65" s="1" customFormat="1" ht="22.9" customHeight="1">
      <c r="B141" s="135"/>
      <c r="C141" s="136" t="s">
        <v>11</v>
      </c>
      <c r="D141" s="136" t="s">
        <v>123</v>
      </c>
      <c r="E141" s="137" t="s">
        <v>192</v>
      </c>
      <c r="F141" s="223" t="s">
        <v>193</v>
      </c>
      <c r="G141" s="223"/>
      <c r="H141" s="223"/>
      <c r="I141" s="223"/>
      <c r="J141" s="138" t="s">
        <v>152</v>
      </c>
      <c r="K141" s="139">
        <v>12</v>
      </c>
      <c r="L141" s="224"/>
      <c r="M141" s="224"/>
      <c r="N141" s="224">
        <f>ROUND(L141*K141,2)</f>
        <v>0</v>
      </c>
      <c r="O141" s="224"/>
      <c r="P141" s="224"/>
      <c r="Q141" s="224"/>
      <c r="R141" s="140"/>
      <c r="T141" s="141" t="s">
        <v>5</v>
      </c>
      <c r="U141" s="42" t="s">
        <v>35</v>
      </c>
      <c r="V141" s="142">
        <v>0.126</v>
      </c>
      <c r="W141" s="142">
        <f>V141*K141</f>
        <v>1.512</v>
      </c>
      <c r="X141" s="142">
        <v>1E-05</v>
      </c>
      <c r="Y141" s="142">
        <f>X141*K141</f>
        <v>0.00012000000000000002</v>
      </c>
      <c r="Z141" s="142">
        <v>0</v>
      </c>
      <c r="AA141" s="143">
        <f>Z141*K141</f>
        <v>0</v>
      </c>
      <c r="AR141" s="20" t="s">
        <v>153</v>
      </c>
      <c r="AT141" s="20" t="s">
        <v>123</v>
      </c>
      <c r="AU141" s="20" t="s">
        <v>90</v>
      </c>
      <c r="AY141" s="20" t="s">
        <v>122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0" t="s">
        <v>77</v>
      </c>
      <c r="BK141" s="144">
        <f>ROUND(L141*K141,2)</f>
        <v>0</v>
      </c>
      <c r="BL141" s="20" t="s">
        <v>153</v>
      </c>
      <c r="BM141" s="20" t="s">
        <v>248</v>
      </c>
    </row>
    <row r="142" spans="2:65" s="1" customFormat="1" ht="22.9" customHeight="1">
      <c r="B142" s="135"/>
      <c r="C142" s="161" t="s">
        <v>153</v>
      </c>
      <c r="D142" s="161" t="s">
        <v>196</v>
      </c>
      <c r="E142" s="162" t="s">
        <v>197</v>
      </c>
      <c r="F142" s="231" t="s">
        <v>198</v>
      </c>
      <c r="G142" s="231"/>
      <c r="H142" s="231"/>
      <c r="I142" s="231"/>
      <c r="J142" s="163" t="s">
        <v>170</v>
      </c>
      <c r="K142" s="164">
        <v>12</v>
      </c>
      <c r="L142" s="232"/>
      <c r="M142" s="232"/>
      <c r="N142" s="232">
        <f>ROUND(L142*K142,2)</f>
        <v>0</v>
      </c>
      <c r="O142" s="224"/>
      <c r="P142" s="224"/>
      <c r="Q142" s="224"/>
      <c r="R142" s="140"/>
      <c r="T142" s="141" t="s">
        <v>5</v>
      </c>
      <c r="U142" s="42" t="s">
        <v>35</v>
      </c>
      <c r="V142" s="142">
        <v>0</v>
      </c>
      <c r="W142" s="142">
        <f>V142*K142</f>
        <v>0</v>
      </c>
      <c r="X142" s="142">
        <v>7E-05</v>
      </c>
      <c r="Y142" s="142">
        <f>X142*K142</f>
        <v>0.0008399999999999999</v>
      </c>
      <c r="Z142" s="142">
        <v>0</v>
      </c>
      <c r="AA142" s="143">
        <f>Z142*K142</f>
        <v>0</v>
      </c>
      <c r="AR142" s="20" t="s">
        <v>199</v>
      </c>
      <c r="AT142" s="20" t="s">
        <v>196</v>
      </c>
      <c r="AU142" s="20" t="s">
        <v>90</v>
      </c>
      <c r="AY142" s="20" t="s">
        <v>122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0" t="s">
        <v>77</v>
      </c>
      <c r="BK142" s="144">
        <f>ROUND(L142*K142,2)</f>
        <v>0</v>
      </c>
      <c r="BL142" s="20" t="s">
        <v>153</v>
      </c>
      <c r="BM142" s="20" t="s">
        <v>249</v>
      </c>
    </row>
    <row r="143" spans="2:65" s="1" customFormat="1" ht="34.15" customHeight="1">
      <c r="B143" s="135"/>
      <c r="C143" s="136" t="s">
        <v>219</v>
      </c>
      <c r="D143" s="136" t="s">
        <v>123</v>
      </c>
      <c r="E143" s="137" t="s">
        <v>202</v>
      </c>
      <c r="F143" s="223" t="s">
        <v>203</v>
      </c>
      <c r="G143" s="223"/>
      <c r="H143" s="223"/>
      <c r="I143" s="223"/>
      <c r="J143" s="138" t="s">
        <v>185</v>
      </c>
      <c r="K143" s="139">
        <v>18</v>
      </c>
      <c r="L143" s="224"/>
      <c r="M143" s="224"/>
      <c r="N143" s="224">
        <f>ROUND(L143*K143,2)</f>
        <v>0</v>
      </c>
      <c r="O143" s="224"/>
      <c r="P143" s="224"/>
      <c r="Q143" s="224"/>
      <c r="R143" s="140"/>
      <c r="T143" s="141" t="s">
        <v>5</v>
      </c>
      <c r="U143" s="42" t="s">
        <v>35</v>
      </c>
      <c r="V143" s="142">
        <v>0.147</v>
      </c>
      <c r="W143" s="142">
        <f>V143*K143</f>
        <v>2.646</v>
      </c>
      <c r="X143" s="142">
        <v>3E-05</v>
      </c>
      <c r="Y143" s="142">
        <f>X143*K143</f>
        <v>0.00054</v>
      </c>
      <c r="Z143" s="142">
        <v>0</v>
      </c>
      <c r="AA143" s="143">
        <f>Z143*K143</f>
        <v>0</v>
      </c>
      <c r="AR143" s="20" t="s">
        <v>153</v>
      </c>
      <c r="AT143" s="20" t="s">
        <v>123</v>
      </c>
      <c r="AU143" s="20" t="s">
        <v>90</v>
      </c>
      <c r="AY143" s="20" t="s">
        <v>122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20" t="s">
        <v>77</v>
      </c>
      <c r="BK143" s="144">
        <f>ROUND(L143*K143,2)</f>
        <v>0</v>
      </c>
      <c r="BL143" s="20" t="s">
        <v>153</v>
      </c>
      <c r="BM143" s="20" t="s">
        <v>250</v>
      </c>
    </row>
    <row r="144" spans="2:51" s="10" customFormat="1" ht="14.45" customHeight="1">
      <c r="B144" s="145"/>
      <c r="C144" s="146"/>
      <c r="D144" s="146"/>
      <c r="E144" s="147" t="s">
        <v>5</v>
      </c>
      <c r="F144" s="225" t="s">
        <v>187</v>
      </c>
      <c r="G144" s="226"/>
      <c r="H144" s="226"/>
      <c r="I144" s="226"/>
      <c r="J144" s="146"/>
      <c r="K144" s="148">
        <v>12</v>
      </c>
      <c r="L144" s="146"/>
      <c r="M144" s="146"/>
      <c r="N144" s="146"/>
      <c r="O144" s="146"/>
      <c r="P144" s="146"/>
      <c r="Q144" s="146"/>
      <c r="R144" s="149"/>
      <c r="T144" s="150"/>
      <c r="U144" s="146"/>
      <c r="V144" s="146"/>
      <c r="W144" s="146"/>
      <c r="X144" s="146"/>
      <c r="Y144" s="146"/>
      <c r="Z144" s="146"/>
      <c r="AA144" s="151"/>
      <c r="AT144" s="152" t="s">
        <v>188</v>
      </c>
      <c r="AU144" s="152" t="s">
        <v>90</v>
      </c>
      <c r="AV144" s="10" t="s">
        <v>90</v>
      </c>
      <c r="AW144" s="10" t="s">
        <v>28</v>
      </c>
      <c r="AX144" s="10" t="s">
        <v>70</v>
      </c>
      <c r="AY144" s="152" t="s">
        <v>122</v>
      </c>
    </row>
    <row r="145" spans="2:51" s="10" customFormat="1" ht="14.45" customHeight="1">
      <c r="B145" s="145"/>
      <c r="C145" s="146"/>
      <c r="D145" s="146"/>
      <c r="E145" s="147" t="s">
        <v>5</v>
      </c>
      <c r="F145" s="227" t="s">
        <v>189</v>
      </c>
      <c r="G145" s="228"/>
      <c r="H145" s="228"/>
      <c r="I145" s="228"/>
      <c r="J145" s="146"/>
      <c r="K145" s="148">
        <v>6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188</v>
      </c>
      <c r="AU145" s="152" t="s">
        <v>90</v>
      </c>
      <c r="AV145" s="10" t="s">
        <v>90</v>
      </c>
      <c r="AW145" s="10" t="s">
        <v>28</v>
      </c>
      <c r="AX145" s="10" t="s">
        <v>70</v>
      </c>
      <c r="AY145" s="152" t="s">
        <v>122</v>
      </c>
    </row>
    <row r="146" spans="2:51" s="11" customFormat="1" ht="14.45" customHeight="1">
      <c r="B146" s="153"/>
      <c r="C146" s="154"/>
      <c r="D146" s="154"/>
      <c r="E146" s="155" t="s">
        <v>5</v>
      </c>
      <c r="F146" s="229" t="s">
        <v>190</v>
      </c>
      <c r="G146" s="230"/>
      <c r="H146" s="230"/>
      <c r="I146" s="230"/>
      <c r="J146" s="154"/>
      <c r="K146" s="156">
        <v>18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188</v>
      </c>
      <c r="AU146" s="160" t="s">
        <v>90</v>
      </c>
      <c r="AV146" s="11" t="s">
        <v>127</v>
      </c>
      <c r="AW146" s="11" t="s">
        <v>28</v>
      </c>
      <c r="AX146" s="11" t="s">
        <v>77</v>
      </c>
      <c r="AY146" s="160" t="s">
        <v>122</v>
      </c>
    </row>
    <row r="147" spans="2:65" s="1" customFormat="1" ht="34.15" customHeight="1">
      <c r="B147" s="135"/>
      <c r="C147" s="136" t="s">
        <v>223</v>
      </c>
      <c r="D147" s="136" t="s">
        <v>123</v>
      </c>
      <c r="E147" s="137" t="s">
        <v>206</v>
      </c>
      <c r="F147" s="223" t="s">
        <v>207</v>
      </c>
      <c r="G147" s="223"/>
      <c r="H147" s="223"/>
      <c r="I147" s="223"/>
      <c r="J147" s="138" t="s">
        <v>185</v>
      </c>
      <c r="K147" s="139">
        <v>18</v>
      </c>
      <c r="L147" s="224"/>
      <c r="M147" s="224"/>
      <c r="N147" s="224">
        <f>ROUND(L147*K147,2)</f>
        <v>0</v>
      </c>
      <c r="O147" s="224"/>
      <c r="P147" s="224"/>
      <c r="Q147" s="224"/>
      <c r="R147" s="140"/>
      <c r="T147" s="141" t="s">
        <v>5</v>
      </c>
      <c r="U147" s="42" t="s">
        <v>35</v>
      </c>
      <c r="V147" s="142">
        <v>0.283</v>
      </c>
      <c r="W147" s="142">
        <f>V147*K147</f>
        <v>5.093999999999999</v>
      </c>
      <c r="X147" s="142">
        <v>0</v>
      </c>
      <c r="Y147" s="142">
        <f>X147*K147</f>
        <v>0</v>
      </c>
      <c r="Z147" s="142">
        <v>0.04508</v>
      </c>
      <c r="AA147" s="143">
        <f>Z147*K147</f>
        <v>0.81144</v>
      </c>
      <c r="AR147" s="20" t="s">
        <v>153</v>
      </c>
      <c r="AT147" s="20" t="s">
        <v>123</v>
      </c>
      <c r="AU147" s="20" t="s">
        <v>90</v>
      </c>
      <c r="AY147" s="20" t="s">
        <v>122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0" t="s">
        <v>77</v>
      </c>
      <c r="BK147" s="144">
        <f>ROUND(L147*K147,2)</f>
        <v>0</v>
      </c>
      <c r="BL147" s="20" t="s">
        <v>153</v>
      </c>
      <c r="BM147" s="20" t="s">
        <v>251</v>
      </c>
    </row>
    <row r="148" spans="2:51" s="10" customFormat="1" ht="14.45" customHeight="1">
      <c r="B148" s="145"/>
      <c r="C148" s="146"/>
      <c r="D148" s="146"/>
      <c r="E148" s="147" t="s">
        <v>5</v>
      </c>
      <c r="F148" s="225" t="s">
        <v>187</v>
      </c>
      <c r="G148" s="226"/>
      <c r="H148" s="226"/>
      <c r="I148" s="226"/>
      <c r="J148" s="146"/>
      <c r="K148" s="148">
        <v>12</v>
      </c>
      <c r="L148" s="146"/>
      <c r="M148" s="146"/>
      <c r="N148" s="146"/>
      <c r="O148" s="146"/>
      <c r="P148" s="146"/>
      <c r="Q148" s="146"/>
      <c r="R148" s="149"/>
      <c r="T148" s="150"/>
      <c r="U148" s="146"/>
      <c r="V148" s="146"/>
      <c r="W148" s="146"/>
      <c r="X148" s="146"/>
      <c r="Y148" s="146"/>
      <c r="Z148" s="146"/>
      <c r="AA148" s="151"/>
      <c r="AT148" s="152" t="s">
        <v>188</v>
      </c>
      <c r="AU148" s="152" t="s">
        <v>90</v>
      </c>
      <c r="AV148" s="10" t="s">
        <v>90</v>
      </c>
      <c r="AW148" s="10" t="s">
        <v>28</v>
      </c>
      <c r="AX148" s="10" t="s">
        <v>70</v>
      </c>
      <c r="AY148" s="152" t="s">
        <v>122</v>
      </c>
    </row>
    <row r="149" spans="2:51" s="10" customFormat="1" ht="14.45" customHeight="1">
      <c r="B149" s="145"/>
      <c r="C149" s="146"/>
      <c r="D149" s="146"/>
      <c r="E149" s="147" t="s">
        <v>5</v>
      </c>
      <c r="F149" s="227" t="s">
        <v>189</v>
      </c>
      <c r="G149" s="228"/>
      <c r="H149" s="228"/>
      <c r="I149" s="228"/>
      <c r="J149" s="146"/>
      <c r="K149" s="148">
        <v>6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188</v>
      </c>
      <c r="AU149" s="152" t="s">
        <v>90</v>
      </c>
      <c r="AV149" s="10" t="s">
        <v>90</v>
      </c>
      <c r="AW149" s="10" t="s">
        <v>28</v>
      </c>
      <c r="AX149" s="10" t="s">
        <v>70</v>
      </c>
      <c r="AY149" s="152" t="s">
        <v>122</v>
      </c>
    </row>
    <row r="150" spans="2:51" s="11" customFormat="1" ht="14.45" customHeight="1">
      <c r="B150" s="153"/>
      <c r="C150" s="154"/>
      <c r="D150" s="154"/>
      <c r="E150" s="155" t="s">
        <v>5</v>
      </c>
      <c r="F150" s="229" t="s">
        <v>190</v>
      </c>
      <c r="G150" s="230"/>
      <c r="H150" s="230"/>
      <c r="I150" s="230"/>
      <c r="J150" s="154"/>
      <c r="K150" s="156">
        <v>18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188</v>
      </c>
      <c r="AU150" s="160" t="s">
        <v>90</v>
      </c>
      <c r="AV150" s="11" t="s">
        <v>127</v>
      </c>
      <c r="AW150" s="11" t="s">
        <v>28</v>
      </c>
      <c r="AX150" s="11" t="s">
        <v>77</v>
      </c>
      <c r="AY150" s="160" t="s">
        <v>122</v>
      </c>
    </row>
    <row r="151" spans="2:65" s="1" customFormat="1" ht="34.15" customHeight="1">
      <c r="B151" s="135"/>
      <c r="C151" s="136" t="s">
        <v>227</v>
      </c>
      <c r="D151" s="136" t="s">
        <v>123</v>
      </c>
      <c r="E151" s="137" t="s">
        <v>210</v>
      </c>
      <c r="F151" s="223" t="s">
        <v>211</v>
      </c>
      <c r="G151" s="223"/>
      <c r="H151" s="223"/>
      <c r="I151" s="223"/>
      <c r="J151" s="138" t="s">
        <v>185</v>
      </c>
      <c r="K151" s="139">
        <v>18</v>
      </c>
      <c r="L151" s="224"/>
      <c r="M151" s="224"/>
      <c r="N151" s="224">
        <f>ROUND(L151*K151,2)</f>
        <v>0</v>
      </c>
      <c r="O151" s="224"/>
      <c r="P151" s="224"/>
      <c r="Q151" s="224"/>
      <c r="R151" s="140"/>
      <c r="T151" s="141" t="s">
        <v>5</v>
      </c>
      <c r="U151" s="42" t="s">
        <v>35</v>
      </c>
      <c r="V151" s="142">
        <v>0.05</v>
      </c>
      <c r="W151" s="142">
        <f>V151*K151</f>
        <v>0.9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20" t="s">
        <v>153</v>
      </c>
      <c r="AT151" s="20" t="s">
        <v>123</v>
      </c>
      <c r="AU151" s="20" t="s">
        <v>90</v>
      </c>
      <c r="AY151" s="20" t="s">
        <v>122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0" t="s">
        <v>77</v>
      </c>
      <c r="BK151" s="144">
        <f>ROUND(L151*K151,2)</f>
        <v>0</v>
      </c>
      <c r="BL151" s="20" t="s">
        <v>153</v>
      </c>
      <c r="BM151" s="20" t="s">
        <v>252</v>
      </c>
    </row>
    <row r="152" spans="2:51" s="10" customFormat="1" ht="14.45" customHeight="1">
      <c r="B152" s="145"/>
      <c r="C152" s="146"/>
      <c r="D152" s="146"/>
      <c r="E152" s="147" t="s">
        <v>5</v>
      </c>
      <c r="F152" s="225" t="s">
        <v>187</v>
      </c>
      <c r="G152" s="226"/>
      <c r="H152" s="226"/>
      <c r="I152" s="226"/>
      <c r="J152" s="146"/>
      <c r="K152" s="148">
        <v>12</v>
      </c>
      <c r="L152" s="146"/>
      <c r="M152" s="146"/>
      <c r="N152" s="146"/>
      <c r="O152" s="146"/>
      <c r="P152" s="146"/>
      <c r="Q152" s="146"/>
      <c r="R152" s="149"/>
      <c r="T152" s="150"/>
      <c r="U152" s="146"/>
      <c r="V152" s="146"/>
      <c r="W152" s="146"/>
      <c r="X152" s="146"/>
      <c r="Y152" s="146"/>
      <c r="Z152" s="146"/>
      <c r="AA152" s="151"/>
      <c r="AT152" s="152" t="s">
        <v>188</v>
      </c>
      <c r="AU152" s="152" t="s">
        <v>90</v>
      </c>
      <c r="AV152" s="10" t="s">
        <v>90</v>
      </c>
      <c r="AW152" s="10" t="s">
        <v>28</v>
      </c>
      <c r="AX152" s="10" t="s">
        <v>70</v>
      </c>
      <c r="AY152" s="152" t="s">
        <v>122</v>
      </c>
    </row>
    <row r="153" spans="2:51" s="10" customFormat="1" ht="14.45" customHeight="1">
      <c r="B153" s="145"/>
      <c r="C153" s="146"/>
      <c r="D153" s="146"/>
      <c r="E153" s="147" t="s">
        <v>5</v>
      </c>
      <c r="F153" s="227" t="s">
        <v>189</v>
      </c>
      <c r="G153" s="228"/>
      <c r="H153" s="228"/>
      <c r="I153" s="228"/>
      <c r="J153" s="146"/>
      <c r="K153" s="148">
        <v>6</v>
      </c>
      <c r="L153" s="146"/>
      <c r="M153" s="146"/>
      <c r="N153" s="146"/>
      <c r="O153" s="146"/>
      <c r="P153" s="146"/>
      <c r="Q153" s="146"/>
      <c r="R153" s="149"/>
      <c r="T153" s="150"/>
      <c r="U153" s="146"/>
      <c r="V153" s="146"/>
      <c r="W153" s="146"/>
      <c r="X153" s="146"/>
      <c r="Y153" s="146"/>
      <c r="Z153" s="146"/>
      <c r="AA153" s="151"/>
      <c r="AT153" s="152" t="s">
        <v>188</v>
      </c>
      <c r="AU153" s="152" t="s">
        <v>90</v>
      </c>
      <c r="AV153" s="10" t="s">
        <v>90</v>
      </c>
      <c r="AW153" s="10" t="s">
        <v>28</v>
      </c>
      <c r="AX153" s="10" t="s">
        <v>70</v>
      </c>
      <c r="AY153" s="152" t="s">
        <v>122</v>
      </c>
    </row>
    <row r="154" spans="2:51" s="11" customFormat="1" ht="14.45" customHeight="1">
      <c r="B154" s="153"/>
      <c r="C154" s="154"/>
      <c r="D154" s="154"/>
      <c r="E154" s="155" t="s">
        <v>5</v>
      </c>
      <c r="F154" s="229" t="s">
        <v>190</v>
      </c>
      <c r="G154" s="230"/>
      <c r="H154" s="230"/>
      <c r="I154" s="230"/>
      <c r="J154" s="154"/>
      <c r="K154" s="156">
        <v>18</v>
      </c>
      <c r="L154" s="154"/>
      <c r="M154" s="154"/>
      <c r="N154" s="154"/>
      <c r="O154" s="154"/>
      <c r="P154" s="154"/>
      <c r="Q154" s="154"/>
      <c r="R154" s="157"/>
      <c r="T154" s="158"/>
      <c r="U154" s="154"/>
      <c r="V154" s="154"/>
      <c r="W154" s="154"/>
      <c r="X154" s="154"/>
      <c r="Y154" s="154"/>
      <c r="Z154" s="154"/>
      <c r="AA154" s="159"/>
      <c r="AT154" s="160" t="s">
        <v>188</v>
      </c>
      <c r="AU154" s="160" t="s">
        <v>90</v>
      </c>
      <c r="AV154" s="11" t="s">
        <v>127</v>
      </c>
      <c r="AW154" s="11" t="s">
        <v>28</v>
      </c>
      <c r="AX154" s="11" t="s">
        <v>77</v>
      </c>
      <c r="AY154" s="160" t="s">
        <v>122</v>
      </c>
    </row>
    <row r="155" spans="2:65" s="1" customFormat="1" ht="22.9" customHeight="1">
      <c r="B155" s="135"/>
      <c r="C155" s="161" t="s">
        <v>253</v>
      </c>
      <c r="D155" s="161" t="s">
        <v>196</v>
      </c>
      <c r="E155" s="162" t="s">
        <v>213</v>
      </c>
      <c r="F155" s="231" t="s">
        <v>214</v>
      </c>
      <c r="G155" s="231"/>
      <c r="H155" s="231"/>
      <c r="I155" s="231"/>
      <c r="J155" s="163" t="s">
        <v>170</v>
      </c>
      <c r="K155" s="164">
        <v>5</v>
      </c>
      <c r="L155" s="232"/>
      <c r="M155" s="232"/>
      <c r="N155" s="232">
        <f>ROUND(L155*K155,2)</f>
        <v>0</v>
      </c>
      <c r="O155" s="224"/>
      <c r="P155" s="224"/>
      <c r="Q155" s="224"/>
      <c r="R155" s="140"/>
      <c r="T155" s="141" t="s">
        <v>5</v>
      </c>
      <c r="U155" s="42" t="s">
        <v>35</v>
      </c>
      <c r="V155" s="142">
        <v>0</v>
      </c>
      <c r="W155" s="142">
        <f>V155*K155</f>
        <v>0</v>
      </c>
      <c r="X155" s="142">
        <v>0.0043</v>
      </c>
      <c r="Y155" s="142">
        <f>X155*K155</f>
        <v>0.0215</v>
      </c>
      <c r="Z155" s="142">
        <v>0</v>
      </c>
      <c r="AA155" s="143">
        <f>Z155*K155</f>
        <v>0</v>
      </c>
      <c r="AR155" s="20" t="s">
        <v>199</v>
      </c>
      <c r="AT155" s="20" t="s">
        <v>196</v>
      </c>
      <c r="AU155" s="20" t="s">
        <v>90</v>
      </c>
      <c r="AY155" s="20" t="s">
        <v>122</v>
      </c>
      <c r="BE155" s="144">
        <f>IF(U155="základní",N155,0)</f>
        <v>0</v>
      </c>
      <c r="BF155" s="144">
        <f>IF(U155="snížená",N155,0)</f>
        <v>0</v>
      </c>
      <c r="BG155" s="144">
        <f>IF(U155="zákl. přenesená",N155,0)</f>
        <v>0</v>
      </c>
      <c r="BH155" s="144">
        <f>IF(U155="sníž. přenesená",N155,0)</f>
        <v>0</v>
      </c>
      <c r="BI155" s="144">
        <f>IF(U155="nulová",N155,0)</f>
        <v>0</v>
      </c>
      <c r="BJ155" s="20" t="s">
        <v>77</v>
      </c>
      <c r="BK155" s="144">
        <f>ROUND(L155*K155,2)</f>
        <v>0</v>
      </c>
      <c r="BL155" s="20" t="s">
        <v>153</v>
      </c>
      <c r="BM155" s="20" t="s">
        <v>254</v>
      </c>
    </row>
    <row r="156" spans="2:65" s="1" customFormat="1" ht="22.9" customHeight="1">
      <c r="B156" s="135"/>
      <c r="C156" s="136" t="s">
        <v>10</v>
      </c>
      <c r="D156" s="136" t="s">
        <v>123</v>
      </c>
      <c r="E156" s="137" t="s">
        <v>216</v>
      </c>
      <c r="F156" s="223" t="s">
        <v>217</v>
      </c>
      <c r="G156" s="223"/>
      <c r="H156" s="223"/>
      <c r="I156" s="223"/>
      <c r="J156" s="138" t="s">
        <v>170</v>
      </c>
      <c r="K156" s="139">
        <v>14</v>
      </c>
      <c r="L156" s="224"/>
      <c r="M156" s="224"/>
      <c r="N156" s="224">
        <f>ROUND(L156*K156,2)</f>
        <v>0</v>
      </c>
      <c r="O156" s="224"/>
      <c r="P156" s="224"/>
      <c r="Q156" s="224"/>
      <c r="R156" s="140"/>
      <c r="T156" s="141" t="s">
        <v>5</v>
      </c>
      <c r="U156" s="42" t="s">
        <v>35</v>
      </c>
      <c r="V156" s="142">
        <v>0.416</v>
      </c>
      <c r="W156" s="142">
        <f>V156*K156</f>
        <v>5.824</v>
      </c>
      <c r="X156" s="142">
        <v>0</v>
      </c>
      <c r="Y156" s="142">
        <f>X156*K156</f>
        <v>0</v>
      </c>
      <c r="Z156" s="142">
        <v>0</v>
      </c>
      <c r="AA156" s="143">
        <f>Z156*K156</f>
        <v>0</v>
      </c>
      <c r="AR156" s="20" t="s">
        <v>153</v>
      </c>
      <c r="AT156" s="20" t="s">
        <v>123</v>
      </c>
      <c r="AU156" s="20" t="s">
        <v>90</v>
      </c>
      <c r="AY156" s="20" t="s">
        <v>122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0" t="s">
        <v>77</v>
      </c>
      <c r="BK156" s="144">
        <f>ROUND(L156*K156,2)</f>
        <v>0</v>
      </c>
      <c r="BL156" s="20" t="s">
        <v>153</v>
      </c>
      <c r="BM156" s="20" t="s">
        <v>255</v>
      </c>
    </row>
    <row r="157" spans="2:65" s="1" customFormat="1" ht="22.9" customHeight="1">
      <c r="B157" s="135"/>
      <c r="C157" s="136" t="s">
        <v>163</v>
      </c>
      <c r="D157" s="136" t="s">
        <v>123</v>
      </c>
      <c r="E157" s="137" t="s">
        <v>220</v>
      </c>
      <c r="F157" s="223" t="s">
        <v>221</v>
      </c>
      <c r="G157" s="223"/>
      <c r="H157" s="223"/>
      <c r="I157" s="223"/>
      <c r="J157" s="138" t="s">
        <v>152</v>
      </c>
      <c r="K157" s="139">
        <v>12</v>
      </c>
      <c r="L157" s="224"/>
      <c r="M157" s="224"/>
      <c r="N157" s="224">
        <f>ROUND(L157*K157,2)</f>
        <v>0</v>
      </c>
      <c r="O157" s="224"/>
      <c r="P157" s="224"/>
      <c r="Q157" s="224"/>
      <c r="R157" s="140"/>
      <c r="T157" s="141" t="s">
        <v>5</v>
      </c>
      <c r="U157" s="42" t="s">
        <v>35</v>
      </c>
      <c r="V157" s="142">
        <v>0.252</v>
      </c>
      <c r="W157" s="142">
        <f>V157*K157</f>
        <v>3.024</v>
      </c>
      <c r="X157" s="142">
        <v>0</v>
      </c>
      <c r="Y157" s="142">
        <f>X157*K157</f>
        <v>0</v>
      </c>
      <c r="Z157" s="142">
        <v>0</v>
      </c>
      <c r="AA157" s="143">
        <f>Z157*K157</f>
        <v>0</v>
      </c>
      <c r="AR157" s="20" t="s">
        <v>153</v>
      </c>
      <c r="AT157" s="20" t="s">
        <v>123</v>
      </c>
      <c r="AU157" s="20" t="s">
        <v>90</v>
      </c>
      <c r="AY157" s="20" t="s">
        <v>122</v>
      </c>
      <c r="BE157" s="144">
        <f>IF(U157="základní",N157,0)</f>
        <v>0</v>
      </c>
      <c r="BF157" s="144">
        <f>IF(U157="snížená",N157,0)</f>
        <v>0</v>
      </c>
      <c r="BG157" s="144">
        <f>IF(U157="zákl. přenesená",N157,0)</f>
        <v>0</v>
      </c>
      <c r="BH157" s="144">
        <f>IF(U157="sníž. přenesená",N157,0)</f>
        <v>0</v>
      </c>
      <c r="BI157" s="144">
        <f>IF(U157="nulová",N157,0)</f>
        <v>0</v>
      </c>
      <c r="BJ157" s="20" t="s">
        <v>77</v>
      </c>
      <c r="BK157" s="144">
        <f>ROUND(L157*K157,2)</f>
        <v>0</v>
      </c>
      <c r="BL157" s="20" t="s">
        <v>153</v>
      </c>
      <c r="BM157" s="20" t="s">
        <v>256</v>
      </c>
    </row>
    <row r="158" spans="2:65" s="1" customFormat="1" ht="22.9" customHeight="1">
      <c r="B158" s="135"/>
      <c r="C158" s="161" t="s">
        <v>167</v>
      </c>
      <c r="D158" s="161" t="s">
        <v>196</v>
      </c>
      <c r="E158" s="162" t="s">
        <v>224</v>
      </c>
      <c r="F158" s="231" t="s">
        <v>225</v>
      </c>
      <c r="G158" s="231"/>
      <c r="H158" s="231"/>
      <c r="I158" s="231"/>
      <c r="J158" s="163" t="s">
        <v>170</v>
      </c>
      <c r="K158" s="164">
        <v>6</v>
      </c>
      <c r="L158" s="232"/>
      <c r="M158" s="232"/>
      <c r="N158" s="232">
        <f>ROUND(L158*K158,2)</f>
        <v>0</v>
      </c>
      <c r="O158" s="224"/>
      <c r="P158" s="224"/>
      <c r="Q158" s="224"/>
      <c r="R158" s="140"/>
      <c r="T158" s="141" t="s">
        <v>5</v>
      </c>
      <c r="U158" s="42" t="s">
        <v>35</v>
      </c>
      <c r="V158" s="142">
        <v>0</v>
      </c>
      <c r="W158" s="142">
        <f>V158*K158</f>
        <v>0</v>
      </c>
      <c r="X158" s="142">
        <v>0.0025</v>
      </c>
      <c r="Y158" s="142">
        <f>X158*K158</f>
        <v>0.015</v>
      </c>
      <c r="Z158" s="142">
        <v>0</v>
      </c>
      <c r="AA158" s="143">
        <f>Z158*K158</f>
        <v>0</v>
      </c>
      <c r="AR158" s="20" t="s">
        <v>199</v>
      </c>
      <c r="AT158" s="20" t="s">
        <v>196</v>
      </c>
      <c r="AU158" s="20" t="s">
        <v>90</v>
      </c>
      <c r="AY158" s="20" t="s">
        <v>122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0" t="s">
        <v>77</v>
      </c>
      <c r="BK158" s="144">
        <f>ROUND(L158*K158,2)</f>
        <v>0</v>
      </c>
      <c r="BL158" s="20" t="s">
        <v>153</v>
      </c>
      <c r="BM158" s="20" t="s">
        <v>257</v>
      </c>
    </row>
    <row r="159" spans="2:65" s="1" customFormat="1" ht="22.9" customHeight="1">
      <c r="B159" s="135"/>
      <c r="C159" s="136" t="s">
        <v>155</v>
      </c>
      <c r="D159" s="136" t="s">
        <v>123</v>
      </c>
      <c r="E159" s="137" t="s">
        <v>228</v>
      </c>
      <c r="F159" s="223" t="s">
        <v>229</v>
      </c>
      <c r="G159" s="223"/>
      <c r="H159" s="223"/>
      <c r="I159" s="223"/>
      <c r="J159" s="138" t="s">
        <v>180</v>
      </c>
      <c r="K159" s="139">
        <v>372.345</v>
      </c>
      <c r="L159" s="224"/>
      <c r="M159" s="224"/>
      <c r="N159" s="224">
        <f>ROUND(L159*K159,2)</f>
        <v>0</v>
      </c>
      <c r="O159" s="224"/>
      <c r="P159" s="224"/>
      <c r="Q159" s="224"/>
      <c r="R159" s="140"/>
      <c r="T159" s="141" t="s">
        <v>5</v>
      </c>
      <c r="U159" s="165" t="s">
        <v>35</v>
      </c>
      <c r="V159" s="166">
        <v>0</v>
      </c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20" t="s">
        <v>153</v>
      </c>
      <c r="AT159" s="20" t="s">
        <v>123</v>
      </c>
      <c r="AU159" s="20" t="s">
        <v>90</v>
      </c>
      <c r="AY159" s="20" t="s">
        <v>122</v>
      </c>
      <c r="BE159" s="144">
        <f>IF(U159="základní",N159,0)</f>
        <v>0</v>
      </c>
      <c r="BF159" s="144">
        <f>IF(U159="snížená",N159,0)</f>
        <v>0</v>
      </c>
      <c r="BG159" s="144">
        <f>IF(U159="zákl. přenesená",N159,0)</f>
        <v>0</v>
      </c>
      <c r="BH159" s="144">
        <f>IF(U159="sníž. přenesená",N159,0)</f>
        <v>0</v>
      </c>
      <c r="BI159" s="144">
        <f>IF(U159="nulová",N159,0)</f>
        <v>0</v>
      </c>
      <c r="BJ159" s="20" t="s">
        <v>77</v>
      </c>
      <c r="BK159" s="144">
        <f>ROUND(L159*K159,2)</f>
        <v>0</v>
      </c>
      <c r="BL159" s="20" t="s">
        <v>153</v>
      </c>
      <c r="BM159" s="20" t="s">
        <v>258</v>
      </c>
    </row>
    <row r="160" spans="2:18" s="1" customFormat="1" ht="6.95" customHeight="1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9"/>
    </row>
  </sheetData>
  <mergeCells count="149">
    <mergeCell ref="L151:M151"/>
    <mergeCell ref="N127:Q127"/>
    <mergeCell ref="N128:Q128"/>
    <mergeCell ref="L158:M158"/>
    <mergeCell ref="N158:Q158"/>
    <mergeCell ref="H1:K1"/>
    <mergeCell ref="S2:AC2"/>
    <mergeCell ref="N136:Q136"/>
    <mergeCell ref="F156:I156"/>
    <mergeCell ref="L156:M156"/>
    <mergeCell ref="N156:Q156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F146:I146"/>
    <mergeCell ref="F147:I147"/>
    <mergeCell ref="F158:I158"/>
    <mergeCell ref="F152:I152"/>
    <mergeCell ref="F153:I153"/>
    <mergeCell ref="F154:I154"/>
    <mergeCell ref="F155:I155"/>
    <mergeCell ref="F151:I151"/>
    <mergeCell ref="N151:Q151"/>
    <mergeCell ref="F150:I150"/>
    <mergeCell ref="L141:M141"/>
    <mergeCell ref="N141:Q141"/>
    <mergeCell ref="F142:I142"/>
    <mergeCell ref="L142:M142"/>
    <mergeCell ref="N142:Q142"/>
    <mergeCell ref="F148:I148"/>
    <mergeCell ref="F149:I149"/>
    <mergeCell ref="F144:I144"/>
    <mergeCell ref="F143:I143"/>
    <mergeCell ref="L143:M143"/>
    <mergeCell ref="N147:Q147"/>
    <mergeCell ref="F138:I138"/>
    <mergeCell ref="F139:I139"/>
    <mergeCell ref="F140:I140"/>
    <mergeCell ref="F141:I141"/>
    <mergeCell ref="N143:Q143"/>
    <mergeCell ref="L147:M147"/>
    <mergeCell ref="F145:I145"/>
    <mergeCell ref="N135:Q135"/>
    <mergeCell ref="F137:I137"/>
    <mergeCell ref="L137:M137"/>
    <mergeCell ref="N137:Q137"/>
    <mergeCell ref="F135:I135"/>
    <mergeCell ref="L135:M135"/>
    <mergeCell ref="F133:I133"/>
    <mergeCell ref="L133:M133"/>
    <mergeCell ref="N133:Q133"/>
    <mergeCell ref="F134:I134"/>
    <mergeCell ref="L134:M134"/>
    <mergeCell ref="N134:Q134"/>
    <mergeCell ref="F129:I129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F121:I121"/>
    <mergeCell ref="L121:M121"/>
    <mergeCell ref="N121:Q121"/>
    <mergeCell ref="F123:I123"/>
    <mergeCell ref="L123:M123"/>
    <mergeCell ref="N123:Q123"/>
    <mergeCell ref="N122:Q122"/>
    <mergeCell ref="N124:Q124"/>
    <mergeCell ref="M110:P110"/>
    <mergeCell ref="M112:Q112"/>
    <mergeCell ref="M113:Q113"/>
    <mergeCell ref="L129:M129"/>
    <mergeCell ref="N129:Q129"/>
    <mergeCell ref="N126:Q126"/>
    <mergeCell ref="N116:Q116"/>
    <mergeCell ref="N117:Q117"/>
    <mergeCell ref="N118:Q118"/>
    <mergeCell ref="F115:I115"/>
    <mergeCell ref="L115:M115"/>
    <mergeCell ref="N115:Q115"/>
    <mergeCell ref="F120:I120"/>
    <mergeCell ref="L120:M120"/>
    <mergeCell ref="N120:Q120"/>
    <mergeCell ref="N119:Q119"/>
    <mergeCell ref="F107:P107"/>
    <mergeCell ref="F108:P108"/>
    <mergeCell ref="N92:Q92"/>
    <mergeCell ref="M84:Q84"/>
    <mergeCell ref="C86:G86"/>
    <mergeCell ref="N86:Q86"/>
    <mergeCell ref="N88:Q88"/>
    <mergeCell ref="N89:Q89"/>
    <mergeCell ref="N90:Q90"/>
    <mergeCell ref="N91:Q91"/>
    <mergeCell ref="N93:Q93"/>
    <mergeCell ref="N94:Q94"/>
    <mergeCell ref="N95:Q95"/>
    <mergeCell ref="N97:Q97"/>
    <mergeCell ref="L99:Q99"/>
    <mergeCell ref="C105:Q105"/>
    <mergeCell ref="M81:P81"/>
    <mergeCell ref="M83:Q83"/>
    <mergeCell ref="H36:J36"/>
    <mergeCell ref="M36:P36"/>
    <mergeCell ref="L38:P38"/>
    <mergeCell ref="C76:Q76"/>
    <mergeCell ref="F78:P78"/>
    <mergeCell ref="F79:P79"/>
    <mergeCell ref="H35:J35"/>
    <mergeCell ref="M35:P35"/>
    <mergeCell ref="M30:P30"/>
    <mergeCell ref="H32:J32"/>
    <mergeCell ref="M32:P32"/>
    <mergeCell ref="H33:J33"/>
    <mergeCell ref="M33:P33"/>
    <mergeCell ref="H34:J34"/>
    <mergeCell ref="M34:P34"/>
    <mergeCell ref="O12:P12"/>
    <mergeCell ref="O14:P14"/>
    <mergeCell ref="E24:L24"/>
    <mergeCell ref="M27:P27"/>
    <mergeCell ref="M28:P28"/>
    <mergeCell ref="O15:P15"/>
    <mergeCell ref="O17:P17"/>
    <mergeCell ref="O18:P18"/>
    <mergeCell ref="O20:P20"/>
    <mergeCell ref="O21:P21"/>
    <mergeCell ref="C2:Q2"/>
    <mergeCell ref="C4:Q4"/>
    <mergeCell ref="F6:P6"/>
    <mergeCell ref="F7:P7"/>
    <mergeCell ref="O9:P9"/>
    <mergeCell ref="O11:P11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KnezkovaA</cp:lastModifiedBy>
  <dcterms:created xsi:type="dcterms:W3CDTF">2018-10-10T07:17:44Z</dcterms:created>
  <dcterms:modified xsi:type="dcterms:W3CDTF">2018-11-20T07:45:31Z</dcterms:modified>
  <cp:category/>
  <cp:version/>
  <cp:contentType/>
  <cp:contentStatus/>
</cp:coreProperties>
</file>