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png" ContentType="image/png"/>
  <Override PartName="/xl/drawings/drawing9.xml" ContentType="application/vnd.openxmlformats-officedocument.drawing+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2875" windowHeight="13875"/>
  </bookViews>
  <sheets>
    <sheet name="Rekapitulace stavby" sheetId="1" r:id="rId1"/>
    <sheet name="001 - SO 101 Rekonstrukce..." sheetId="2" r:id="rId2"/>
    <sheet name="002 - SO 102 Vyspravení š..." sheetId="3" r:id="rId3"/>
    <sheet name="003 - SO 103 Aktivační ná..." sheetId="4" r:id="rId4"/>
    <sheet name="004 - SO 104 Vyspravení d..." sheetId="5" r:id="rId5"/>
    <sheet name="005 - SO 105 Drobné stave..." sheetId="6" r:id="rId6"/>
    <sheet name="006 - SO 106 Rekonstrukce..." sheetId="7" r:id="rId7"/>
    <sheet name="007 - SO 107 Spojovací po..." sheetId="8" r:id="rId8"/>
    <sheet name="008 - SO 108 Zpevněné plochy" sheetId="9" r:id="rId9"/>
    <sheet name="009 - SO 109 Demolice bio..." sheetId="10" r:id="rId10"/>
    <sheet name="010 - SO 110 Dočasná komu..." sheetId="11" r:id="rId11"/>
    <sheet name="011 - PS 101 Mechanické p..." sheetId="18" r:id="rId12"/>
    <sheet name="012 - PS 102 Biologické č..." sheetId="19" r:id="rId13"/>
    <sheet name="013 - PS 103 Rekonstrukce..." sheetId="20" r:id="rId14"/>
    <sheet name="014 - PS 104 Elektročást ..." sheetId="21" r:id="rId15"/>
    <sheet name="016 - Ostatní a vedlejší ..." sheetId="16" r:id="rId16"/>
    <sheet name="Pokyny pro vyplnění" sheetId="17" r:id="rId17"/>
  </sheets>
  <externalReferences>
    <externalReference r:id="rId18"/>
  </externalReferences>
  <definedNames>
    <definedName name="_xlnm._FilterDatabase" localSheetId="1" hidden="1">'001 - SO 101 Rekonstrukce...'!$C$89:$K$173</definedName>
    <definedName name="_xlnm._FilterDatabase" localSheetId="2" hidden="1">'002 - SO 102 Vyspravení š...'!$C$95:$K$273</definedName>
    <definedName name="_xlnm._FilterDatabase" localSheetId="3" hidden="1">'003 - SO 103 Aktivační ná...'!$C$96:$K$347</definedName>
    <definedName name="_xlnm._FilterDatabase" localSheetId="4" hidden="1">'004 - SO 104 Vyspravení d...'!$C$88:$K$165</definedName>
    <definedName name="_xlnm._FilterDatabase" localSheetId="5" hidden="1">'005 - SO 105 Drobné stave...'!$C$102:$K$469</definedName>
    <definedName name="_xlnm._FilterDatabase" localSheetId="6" hidden="1">'006 - SO 106 Rekonstrukce...'!$C$94:$K$202</definedName>
    <definedName name="_xlnm._FilterDatabase" localSheetId="7" hidden="1">'007 - SO 107 Spojovací po...'!$C$92:$K$447</definedName>
    <definedName name="_xlnm._FilterDatabase" localSheetId="8" hidden="1">'008 - SO 108 Zpevněné plochy'!$C$87:$K$214</definedName>
    <definedName name="_xlnm._FilterDatabase" localSheetId="9" hidden="1">'009 - SO 109 Demolice bio...'!$C$85:$K$127</definedName>
    <definedName name="_xlnm._FilterDatabase" localSheetId="10" hidden="1">'010 - SO 110 Dočasná komu...'!$C$86:$K$164</definedName>
    <definedName name="_xlnm._FilterDatabase" localSheetId="15" hidden="1">'016 - Ostatní a vedlejší ...'!$C$97:$K$167</definedName>
    <definedName name="_xlnm.Print_Titles" localSheetId="1">'001 - SO 101 Rekonstrukce...'!$89:$89</definedName>
    <definedName name="_xlnm.Print_Titles" localSheetId="2">'002 - SO 102 Vyspravení š...'!$95:$95</definedName>
    <definedName name="_xlnm.Print_Titles" localSheetId="3">'003 - SO 103 Aktivační ná...'!$96:$96</definedName>
    <definedName name="_xlnm.Print_Titles" localSheetId="4">'004 - SO 104 Vyspravení d...'!$88:$88</definedName>
    <definedName name="_xlnm.Print_Titles" localSheetId="5">'005 - SO 105 Drobné stave...'!$102:$102</definedName>
    <definedName name="_xlnm.Print_Titles" localSheetId="6">'006 - SO 106 Rekonstrukce...'!$94:$94</definedName>
    <definedName name="_xlnm.Print_Titles" localSheetId="7">'007 - SO 107 Spojovací po...'!$92:$92</definedName>
    <definedName name="_xlnm.Print_Titles" localSheetId="8">'008 - SO 108 Zpevněné plochy'!$87:$87</definedName>
    <definedName name="_xlnm.Print_Titles" localSheetId="9">'009 - SO 109 Demolice bio...'!$85:$85</definedName>
    <definedName name="_xlnm.Print_Titles" localSheetId="10">'010 - SO 110 Dočasná komu...'!$86:$86</definedName>
    <definedName name="_xlnm.Print_Titles" localSheetId="11">'011 - PS 101 Mechanické p...'!$3:$5</definedName>
    <definedName name="_xlnm.Print_Titles" localSheetId="12">'012 - PS 102 Biologické č...'!$3:$5</definedName>
    <definedName name="_xlnm.Print_Titles" localSheetId="13">'013 - PS 103 Rekonstrukce...'!$3:$5</definedName>
    <definedName name="_xlnm.Print_Titles" localSheetId="15">'016 - Ostatní a vedlejší ...'!$97:$97</definedName>
    <definedName name="_xlnm.Print_Titles" localSheetId="0">'Rekapitulace stavby'!$49:$49</definedName>
    <definedName name="_xlnm.Print_Area" localSheetId="1">'001 - SO 101 Rekonstrukce...'!$C$4:$J$38,'001 - SO 101 Rekonstrukce...'!$C$44:$J$69,'001 - SO 101 Rekonstrukce...'!$C$75:$K$173</definedName>
    <definedName name="_xlnm.Print_Area" localSheetId="2">'002 - SO 102 Vyspravení š...'!$C$4:$J$38,'002 - SO 102 Vyspravení š...'!$C$44:$J$75,'002 - SO 102 Vyspravení š...'!$C$81:$K$273</definedName>
    <definedName name="_xlnm.Print_Area" localSheetId="3">'003 - SO 103 Aktivační ná...'!$C$4:$J$38,'003 - SO 103 Aktivační ná...'!$C$44:$J$76,'003 - SO 103 Aktivační ná...'!$C$82:$K$347</definedName>
    <definedName name="_xlnm.Print_Area" localSheetId="4">'004 - SO 104 Vyspravení d...'!$C$4:$J$38,'004 - SO 104 Vyspravení d...'!$C$44:$J$68,'004 - SO 104 Vyspravení d...'!$C$74:$K$165</definedName>
    <definedName name="_xlnm.Print_Area" localSheetId="5">'005 - SO 105 Drobné stave...'!$C$4:$J$38,'005 - SO 105 Drobné stave...'!$C$44:$J$82,'005 - SO 105 Drobné stave...'!$C$88:$K$469</definedName>
    <definedName name="_xlnm.Print_Area" localSheetId="6">'006 - SO 106 Rekonstrukce...'!$C$4:$J$38,'006 - SO 106 Rekonstrukce...'!$C$44:$J$74,'006 - SO 106 Rekonstrukce...'!$C$80:$K$202</definedName>
    <definedName name="_xlnm.Print_Area" localSheetId="7">'007 - SO 107 Spojovací po...'!$C$4:$J$38,'007 - SO 107 Spojovací po...'!$C$44:$J$72,'007 - SO 107 Spojovací po...'!$C$78:$K$447</definedName>
    <definedName name="_xlnm.Print_Area" localSheetId="8">'008 - SO 108 Zpevněné plochy'!$C$4:$J$38,'008 - SO 108 Zpevněné plochy'!$C$44:$J$67,'008 - SO 108 Zpevněné plochy'!$C$73:$K$214</definedName>
    <definedName name="_xlnm.Print_Area" localSheetId="9">'009 - SO 109 Demolice bio...'!$C$4:$J$38,'009 - SO 109 Demolice bio...'!$C$44:$J$65,'009 - SO 109 Demolice bio...'!$C$71:$K$127</definedName>
    <definedName name="_xlnm.Print_Area" localSheetId="10">'010 - SO 110 Dočasná komu...'!$C$4:$J$38,'010 - SO 110 Dočasná komu...'!$C$44:$J$66,'010 - SO 110 Dočasná komu...'!$C$72:$K$164</definedName>
    <definedName name="_xlnm.Print_Area" localSheetId="11">'011 - PS 101 Mechanické p...'!$A$1:$F$68</definedName>
    <definedName name="_xlnm.Print_Area" localSheetId="12">'012 - PS 102 Biologické č...'!$A$1:$F$111</definedName>
    <definedName name="_xlnm.Print_Area" localSheetId="13">'013 - PS 103 Rekonstrukce...'!$A$1:$F$93</definedName>
    <definedName name="_xlnm.Print_Area" localSheetId="15">'016 - Ostatní a vedlejší ...'!$C$4:$J$38,'016 - Ostatní a vedlejší ...'!$C$44:$J$77,'016 - Ostatní a vedlejší ...'!$C$83:$K$167</definedName>
    <definedName name="_xlnm.Print_Area" localSheetId="16">'Pokyny pro vyplnění'!$B$2:$K$69,'Pokyny pro vyplnění'!$B$72:$K$116,'Pokyny pro vyplnění'!$B$119:$K$188,'Pokyny pro vyplnění'!$B$196:$K$216</definedName>
    <definedName name="_xlnm.Print_Area" localSheetId="0">'Rekapitulace stavby'!$D$4:$AO$33,'Rekapitulace stavby'!$C$39:$AQ$68</definedName>
  </definedNames>
  <calcPr calcId="125725"/>
</workbook>
</file>

<file path=xl/calcChain.xml><?xml version="1.0" encoding="utf-8"?>
<calcChain xmlns="http://schemas.openxmlformats.org/spreadsheetml/2006/main">
  <c r="AK27" i="1"/>
  <c r="H281" i="21"/>
  <c r="H279"/>
  <c r="E279"/>
  <c r="H278"/>
  <c r="I278"/>
  <c r="E278"/>
  <c r="H277"/>
  <c r="E277"/>
  <c r="H276"/>
  <c r="I276"/>
  <c r="E276"/>
  <c r="H275"/>
  <c r="E275"/>
  <c r="H274"/>
  <c r="I274"/>
  <c r="E274"/>
  <c r="H273"/>
  <c r="E273"/>
  <c r="H272"/>
  <c r="I272"/>
  <c r="E272"/>
  <c r="H271"/>
  <c r="E271"/>
  <c r="E280" s="1"/>
  <c r="H267"/>
  <c r="E267"/>
  <c r="I267" s="1"/>
  <c r="I268" s="1"/>
  <c r="H263"/>
  <c r="E263"/>
  <c r="H262"/>
  <c r="E262"/>
  <c r="H258"/>
  <c r="E258"/>
  <c r="I258" s="1"/>
  <c r="H257"/>
  <c r="E257"/>
  <c r="I257" s="1"/>
  <c r="H253"/>
  <c r="I253"/>
  <c r="E253"/>
  <c r="H252"/>
  <c r="E252"/>
  <c r="H251"/>
  <c r="I251"/>
  <c r="E251"/>
  <c r="H250"/>
  <c r="E250"/>
  <c r="H249"/>
  <c r="I249"/>
  <c r="E249"/>
  <c r="H248"/>
  <c r="E248"/>
  <c r="H247"/>
  <c r="I247"/>
  <c r="E247"/>
  <c r="H246"/>
  <c r="E246"/>
  <c r="H245"/>
  <c r="I245"/>
  <c r="E245"/>
  <c r="H241"/>
  <c r="E241"/>
  <c r="I241" s="1"/>
  <c r="H240"/>
  <c r="E240"/>
  <c r="I240" s="1"/>
  <c r="H239"/>
  <c r="E239"/>
  <c r="I239" s="1"/>
  <c r="H238"/>
  <c r="E238"/>
  <c r="I238" s="1"/>
  <c r="H237"/>
  <c r="E237"/>
  <c r="I237" s="1"/>
  <c r="H236"/>
  <c r="E236"/>
  <c r="I236" s="1"/>
  <c r="H235"/>
  <c r="E235"/>
  <c r="I235" s="1"/>
  <c r="H234"/>
  <c r="E234"/>
  <c r="I234" s="1"/>
  <c r="H233"/>
  <c r="E233"/>
  <c r="I233" s="1"/>
  <c r="H232"/>
  <c r="E232"/>
  <c r="I232" s="1"/>
  <c r="H231"/>
  <c r="E231"/>
  <c r="I231" s="1"/>
  <c r="H230"/>
  <c r="E230"/>
  <c r="I230" s="1"/>
  <c r="H229"/>
  <c r="E229"/>
  <c r="I229" s="1"/>
  <c r="I242" s="1"/>
  <c r="H225"/>
  <c r="E225"/>
  <c r="H224"/>
  <c r="I224"/>
  <c r="E224"/>
  <c r="H223"/>
  <c r="E223"/>
  <c r="H222"/>
  <c r="I222"/>
  <c r="E222"/>
  <c r="H221"/>
  <c r="E221"/>
  <c r="H220"/>
  <c r="I220"/>
  <c r="E220"/>
  <c r="H219"/>
  <c r="E219"/>
  <c r="H218"/>
  <c r="I218"/>
  <c r="E218"/>
  <c r="H217"/>
  <c r="E217"/>
  <c r="H216"/>
  <c r="I216"/>
  <c r="E216"/>
  <c r="H215"/>
  <c r="E215"/>
  <c r="H214"/>
  <c r="I214"/>
  <c r="E214"/>
  <c r="H213"/>
  <c r="E213"/>
  <c r="H212"/>
  <c r="I212"/>
  <c r="E212"/>
  <c r="H211"/>
  <c r="E211"/>
  <c r="H210"/>
  <c r="I210"/>
  <c r="E210"/>
  <c r="H209"/>
  <c r="E209"/>
  <c r="H208"/>
  <c r="I208"/>
  <c r="E208"/>
  <c r="H207"/>
  <c r="E207"/>
  <c r="H206"/>
  <c r="I206"/>
  <c r="E206"/>
  <c r="H205"/>
  <c r="E205"/>
  <c r="H204"/>
  <c r="I204"/>
  <c r="E204"/>
  <c r="H203"/>
  <c r="E203"/>
  <c r="H202"/>
  <c r="I202"/>
  <c r="E202"/>
  <c r="H201"/>
  <c r="E201"/>
  <c r="H200"/>
  <c r="I200"/>
  <c r="E200"/>
  <c r="H199"/>
  <c r="E199"/>
  <c r="H198"/>
  <c r="I198"/>
  <c r="E198"/>
  <c r="H197"/>
  <c r="E197"/>
  <c r="H196"/>
  <c r="I196"/>
  <c r="E196"/>
  <c r="H195"/>
  <c r="E195"/>
  <c r="H194"/>
  <c r="I194"/>
  <c r="E194"/>
  <c r="H193"/>
  <c r="E193"/>
  <c r="H192"/>
  <c r="I192"/>
  <c r="E192"/>
  <c r="H191"/>
  <c r="E191"/>
  <c r="H190"/>
  <c r="I190"/>
  <c r="E190"/>
  <c r="H189"/>
  <c r="E189"/>
  <c r="H188"/>
  <c r="I188"/>
  <c r="E188"/>
  <c r="H187"/>
  <c r="E187"/>
  <c r="H186"/>
  <c r="I186"/>
  <c r="E186"/>
  <c r="H185"/>
  <c r="E185"/>
  <c r="H184"/>
  <c r="I184"/>
  <c r="E184"/>
  <c r="H183"/>
  <c r="E183"/>
  <c r="H182"/>
  <c r="I182"/>
  <c r="E182"/>
  <c r="H181"/>
  <c r="E181"/>
  <c r="H180"/>
  <c r="I180"/>
  <c r="E180"/>
  <c r="H179"/>
  <c r="E179"/>
  <c r="H178"/>
  <c r="I178"/>
  <c r="E178"/>
  <c r="H177"/>
  <c r="E177"/>
  <c r="H176"/>
  <c r="I176"/>
  <c r="E176"/>
  <c r="H175"/>
  <c r="E175"/>
  <c r="H174"/>
  <c r="I174"/>
  <c r="E174"/>
  <c r="H173"/>
  <c r="E173"/>
  <c r="H172"/>
  <c r="I172"/>
  <c r="E172"/>
  <c r="H171"/>
  <c r="E171"/>
  <c r="H170"/>
  <c r="I170"/>
  <c r="E170"/>
  <c r="H169"/>
  <c r="E169"/>
  <c r="H168"/>
  <c r="I168"/>
  <c r="E168"/>
  <c r="H167"/>
  <c r="E167"/>
  <c r="H166"/>
  <c r="I166"/>
  <c r="E166"/>
  <c r="H165"/>
  <c r="E165"/>
  <c r="H164"/>
  <c r="I164"/>
  <c r="E164"/>
  <c r="H163"/>
  <c r="E163"/>
  <c r="H162"/>
  <c r="I162"/>
  <c r="E162"/>
  <c r="H161"/>
  <c r="E161"/>
  <c r="H160"/>
  <c r="I160"/>
  <c r="E160"/>
  <c r="H159"/>
  <c r="E159"/>
  <c r="H158"/>
  <c r="I158"/>
  <c r="E158"/>
  <c r="H157"/>
  <c r="E157"/>
  <c r="H156"/>
  <c r="I156"/>
  <c r="E156"/>
  <c r="H155"/>
  <c r="E155"/>
  <c r="H154"/>
  <c r="I154"/>
  <c r="E154"/>
  <c r="H153"/>
  <c r="E153"/>
  <c r="H140"/>
  <c r="E140"/>
  <c r="I140" s="1"/>
  <c r="H139"/>
  <c r="E139"/>
  <c r="I139" s="1"/>
  <c r="H138"/>
  <c r="E138"/>
  <c r="I138" s="1"/>
  <c r="H137"/>
  <c r="E137"/>
  <c r="I137" s="1"/>
  <c r="H136"/>
  <c r="E136"/>
  <c r="I136" s="1"/>
  <c r="H135"/>
  <c r="E135"/>
  <c r="I135" s="1"/>
  <c r="H134"/>
  <c r="E134"/>
  <c r="I134" s="1"/>
  <c r="H133"/>
  <c r="E133"/>
  <c r="I133" s="1"/>
  <c r="H132"/>
  <c r="E132"/>
  <c r="I132" s="1"/>
  <c r="H131"/>
  <c r="E131"/>
  <c r="I131" s="1"/>
  <c r="H130"/>
  <c r="E130"/>
  <c r="I130" s="1"/>
  <c r="H129"/>
  <c r="E129"/>
  <c r="I129" s="1"/>
  <c r="H128"/>
  <c r="E128"/>
  <c r="I128" s="1"/>
  <c r="H127"/>
  <c r="E127"/>
  <c r="I127" s="1"/>
  <c r="H126"/>
  <c r="E126"/>
  <c r="I126" s="1"/>
  <c r="H125"/>
  <c r="E125"/>
  <c r="I125" s="1"/>
  <c r="H124"/>
  <c r="E124"/>
  <c r="I124" s="1"/>
  <c r="H123"/>
  <c r="E123"/>
  <c r="I123" s="1"/>
  <c r="H122"/>
  <c r="E122"/>
  <c r="I122" s="1"/>
  <c r="H121"/>
  <c r="E121"/>
  <c r="I121" s="1"/>
  <c r="H120"/>
  <c r="E120"/>
  <c r="I120" s="1"/>
  <c r="H119"/>
  <c r="E119"/>
  <c r="I119" s="1"/>
  <c r="H118"/>
  <c r="E118"/>
  <c r="I118" s="1"/>
  <c r="I141" s="1"/>
  <c r="D147" s="1"/>
  <c r="H114"/>
  <c r="I114"/>
  <c r="E114"/>
  <c r="H113"/>
  <c r="E113"/>
  <c r="H112"/>
  <c r="I112"/>
  <c r="E112"/>
  <c r="H111"/>
  <c r="E111"/>
  <c r="H110"/>
  <c r="I110"/>
  <c r="E110"/>
  <c r="H109"/>
  <c r="E109"/>
  <c r="H108"/>
  <c r="I108"/>
  <c r="E108"/>
  <c r="H107"/>
  <c r="E107"/>
  <c r="H106"/>
  <c r="I106"/>
  <c r="E106"/>
  <c r="H105"/>
  <c r="E105"/>
  <c r="H104"/>
  <c r="I104"/>
  <c r="E104"/>
  <c r="H103"/>
  <c r="E103"/>
  <c r="H102"/>
  <c r="I102"/>
  <c r="E102"/>
  <c r="H101"/>
  <c r="E101"/>
  <c r="H100"/>
  <c r="I100"/>
  <c r="E100"/>
  <c r="H99"/>
  <c r="E99"/>
  <c r="H98"/>
  <c r="I98"/>
  <c r="E98"/>
  <c r="H97"/>
  <c r="E97"/>
  <c r="H96"/>
  <c r="I96"/>
  <c r="E96"/>
  <c r="H95"/>
  <c r="E95"/>
  <c r="H92"/>
  <c r="I92"/>
  <c r="E92"/>
  <c r="H91"/>
  <c r="E91"/>
  <c r="H90"/>
  <c r="I90"/>
  <c r="E90"/>
  <c r="H89"/>
  <c r="E89"/>
  <c r="H88"/>
  <c r="I88"/>
  <c r="E88"/>
  <c r="H87"/>
  <c r="E87"/>
  <c r="H86"/>
  <c r="I86"/>
  <c r="E86"/>
  <c r="H85"/>
  <c r="E85"/>
  <c r="H84"/>
  <c r="I84"/>
  <c r="E84"/>
  <c r="H83"/>
  <c r="E83"/>
  <c r="H82"/>
  <c r="I82"/>
  <c r="E82"/>
  <c r="H81"/>
  <c r="E81"/>
  <c r="H80"/>
  <c r="I80"/>
  <c r="E80"/>
  <c r="H79"/>
  <c r="E79"/>
  <c r="H78"/>
  <c r="I78"/>
  <c r="E78"/>
  <c r="H77"/>
  <c r="E77"/>
  <c r="H76"/>
  <c r="I76"/>
  <c r="E76"/>
  <c r="H75"/>
  <c r="E75"/>
  <c r="H74"/>
  <c r="I74"/>
  <c r="E74"/>
  <c r="H73"/>
  <c r="E73"/>
  <c r="H72"/>
  <c r="I72"/>
  <c r="E72"/>
  <c r="H71"/>
  <c r="E71"/>
  <c r="H70"/>
  <c r="I70"/>
  <c r="E70"/>
  <c r="H69"/>
  <c r="E69"/>
  <c r="H68"/>
  <c r="I68"/>
  <c r="E68"/>
  <c r="H67"/>
  <c r="E67"/>
  <c r="H66"/>
  <c r="I66"/>
  <c r="E66"/>
  <c r="H65"/>
  <c r="E65"/>
  <c r="H64"/>
  <c r="I64"/>
  <c r="E64"/>
  <c r="H63"/>
  <c r="E63"/>
  <c r="H62"/>
  <c r="I62"/>
  <c r="E62"/>
  <c r="H61"/>
  <c r="E61"/>
  <c r="H60"/>
  <c r="I60"/>
  <c r="E60"/>
  <c r="H59"/>
  <c r="E59"/>
  <c r="H58"/>
  <c r="I58"/>
  <c r="E58"/>
  <c r="H57"/>
  <c r="E57"/>
  <c r="H56"/>
  <c r="I56"/>
  <c r="E56"/>
  <c r="H55"/>
  <c r="E55"/>
  <c r="H54"/>
  <c r="E54"/>
  <c r="H53"/>
  <c r="E53"/>
  <c r="H52"/>
  <c r="E52"/>
  <c r="H51"/>
  <c r="E51"/>
  <c r="H50"/>
  <c r="E50"/>
  <c r="H49"/>
  <c r="I49"/>
  <c r="E49"/>
  <c r="H48"/>
  <c r="E48"/>
  <c r="H47"/>
  <c r="I47"/>
  <c r="E47"/>
  <c r="H46"/>
  <c r="E46"/>
  <c r="H45"/>
  <c r="I45"/>
  <c r="E45"/>
  <c r="H44"/>
  <c r="E44"/>
  <c r="H43"/>
  <c r="I43"/>
  <c r="E43"/>
  <c r="H42"/>
  <c r="E42"/>
  <c r="H41"/>
  <c r="I41"/>
  <c r="E41"/>
  <c r="H40"/>
  <c r="E40"/>
  <c r="H39"/>
  <c r="E39"/>
  <c r="H37"/>
  <c r="E37"/>
  <c r="J33"/>
  <c r="J34" s="1"/>
  <c r="J36" s="1"/>
  <c r="J37" s="1"/>
  <c r="E281" s="1"/>
  <c r="I281" s="1"/>
  <c r="E17"/>
  <c r="E16"/>
  <c r="F90" i="20"/>
  <c r="F88"/>
  <c r="F86"/>
  <c r="F84"/>
  <c r="F81"/>
  <c r="F79"/>
  <c r="F77"/>
  <c r="F75"/>
  <c r="F74"/>
  <c r="F72"/>
  <c r="F70"/>
  <c r="F68"/>
  <c r="F66"/>
  <c r="F64"/>
  <c r="F62"/>
  <c r="F60"/>
  <c r="F58"/>
  <c r="F56"/>
  <c r="F54"/>
  <c r="F52"/>
  <c r="F50"/>
  <c r="F49"/>
  <c r="F47"/>
  <c r="F45"/>
  <c r="F43"/>
  <c r="F41"/>
  <c r="F39"/>
  <c r="F37"/>
  <c r="F35"/>
  <c r="F33"/>
  <c r="F30"/>
  <c r="F28"/>
  <c r="F26"/>
  <c r="F24"/>
  <c r="F22"/>
  <c r="F20"/>
  <c r="F19"/>
  <c r="F17"/>
  <c r="F15"/>
  <c r="F13"/>
  <c r="F11"/>
  <c r="F9"/>
  <c r="F7"/>
  <c r="F6"/>
  <c r="F108" i="19"/>
  <c r="F106"/>
  <c r="F104"/>
  <c r="F102"/>
  <c r="F100"/>
  <c r="F98"/>
  <c r="F96"/>
  <c r="F94"/>
  <c r="F92"/>
  <c r="F89"/>
  <c r="F87"/>
  <c r="F85"/>
  <c r="F83"/>
  <c r="F81"/>
  <c r="F79"/>
  <c r="F77"/>
  <c r="F75"/>
  <c r="F73"/>
  <c r="F71"/>
  <c r="F69"/>
  <c r="F67"/>
  <c r="F65"/>
  <c r="F63"/>
  <c r="F62"/>
  <c r="F60"/>
  <c r="F58"/>
  <c r="F56"/>
  <c r="F54"/>
  <c r="F52"/>
  <c r="F50"/>
  <c r="F48"/>
  <c r="F46"/>
  <c r="F44"/>
  <c r="F42"/>
  <c r="F40"/>
  <c r="F37"/>
  <c r="F35"/>
  <c r="F33"/>
  <c r="F31"/>
  <c r="F29"/>
  <c r="F27"/>
  <c r="F25"/>
  <c r="F23"/>
  <c r="F21"/>
  <c r="F19"/>
  <c r="F17"/>
  <c r="F15"/>
  <c r="F13"/>
  <c r="F11"/>
  <c r="F9"/>
  <c r="F7"/>
  <c r="F6"/>
  <c r="F65" i="18"/>
  <c r="F63"/>
  <c r="F61"/>
  <c r="F59"/>
  <c r="F57"/>
  <c r="F55"/>
  <c r="F53"/>
  <c r="F51"/>
  <c r="F49"/>
  <c r="F47"/>
  <c r="F45"/>
  <c r="F43"/>
  <c r="F41"/>
  <c r="F39"/>
  <c r="F37"/>
  <c r="F35"/>
  <c r="F33"/>
  <c r="F31"/>
  <c r="F29"/>
  <c r="F26"/>
  <c r="F24"/>
  <c r="F22"/>
  <c r="F20"/>
  <c r="F18"/>
  <c r="F16"/>
  <c r="F14"/>
  <c r="F12"/>
  <c r="F10"/>
  <c r="F8"/>
  <c r="F6"/>
  <c r="AY67" i="1"/>
  <c r="AX67"/>
  <c r="BI166" i="16"/>
  <c r="BH166"/>
  <c r="BG166"/>
  <c r="BF166"/>
  <c r="T166"/>
  <c r="T165"/>
  <c r="R166"/>
  <c r="R165"/>
  <c r="P166"/>
  <c r="P165"/>
  <c r="BK166"/>
  <c r="BK165"/>
  <c r="J165" s="1"/>
  <c r="J166"/>
  <c r="BE166" s="1"/>
  <c r="J76"/>
  <c r="BI163"/>
  <c r="BH163"/>
  <c r="BG163"/>
  <c r="BF163"/>
  <c r="T163"/>
  <c r="T162"/>
  <c r="R163"/>
  <c r="R162"/>
  <c r="P163"/>
  <c r="P162"/>
  <c r="BK163"/>
  <c r="BK162"/>
  <c r="J162" s="1"/>
  <c r="J163"/>
  <c r="BE163" s="1"/>
  <c r="J75"/>
  <c r="BI159"/>
  <c r="BH159"/>
  <c r="BG159"/>
  <c r="BF159"/>
  <c r="T159"/>
  <c r="T158"/>
  <c r="R159"/>
  <c r="R158"/>
  <c r="P159"/>
  <c r="P158"/>
  <c r="BK159"/>
  <c r="BK158"/>
  <c r="J158" s="1"/>
  <c r="J159"/>
  <c r="BE159" s="1"/>
  <c r="J74"/>
  <c r="BI155"/>
  <c r="BH155"/>
  <c r="BG155"/>
  <c r="BF155"/>
  <c r="T155"/>
  <c r="R155"/>
  <c r="P155"/>
  <c r="BK155"/>
  <c r="J155"/>
  <c r="BE155"/>
  <c r="BI151"/>
  <c r="BH151"/>
  <c r="BG151"/>
  <c r="BF151"/>
  <c r="T151"/>
  <c r="T150"/>
  <c r="R151"/>
  <c r="R150"/>
  <c r="P151"/>
  <c r="P150"/>
  <c r="BK151"/>
  <c r="BK150"/>
  <c r="J150" s="1"/>
  <c r="J151"/>
  <c r="BE151" s="1"/>
  <c r="J73"/>
  <c r="BI147"/>
  <c r="BH147"/>
  <c r="BG147"/>
  <c r="BF147"/>
  <c r="T147"/>
  <c r="T146"/>
  <c r="R147"/>
  <c r="R146"/>
  <c r="P147"/>
  <c r="P146"/>
  <c r="BK147"/>
  <c r="BK146"/>
  <c r="J146" s="1"/>
  <c r="J147"/>
  <c r="BE147" s="1"/>
  <c r="J72"/>
  <c r="BI143"/>
  <c r="BH143"/>
  <c r="BG143"/>
  <c r="BF143"/>
  <c r="T143"/>
  <c r="R143"/>
  <c r="P143"/>
  <c r="BK143"/>
  <c r="J143"/>
  <c r="BE143"/>
  <c r="BI140"/>
  <c r="BH140"/>
  <c r="BG140"/>
  <c r="BF140"/>
  <c r="T140"/>
  <c r="R140"/>
  <c r="P140"/>
  <c r="BK140"/>
  <c r="J140"/>
  <c r="BE140"/>
  <c r="BI137"/>
  <c r="BH137"/>
  <c r="BG137"/>
  <c r="BF137"/>
  <c r="T137"/>
  <c r="T136"/>
  <c r="R137"/>
  <c r="R136"/>
  <c r="P137"/>
  <c r="P136"/>
  <c r="BK137"/>
  <c r="BK136"/>
  <c r="J136" s="1"/>
  <c r="J137"/>
  <c r="BE137" s="1"/>
  <c r="J71"/>
  <c r="BI133"/>
  <c r="BH133"/>
  <c r="BG133"/>
  <c r="BF133"/>
  <c r="T133"/>
  <c r="T132"/>
  <c r="T131" s="1"/>
  <c r="R133"/>
  <c r="R132" s="1"/>
  <c r="R131" s="1"/>
  <c r="P133"/>
  <c r="P132"/>
  <c r="P131" s="1"/>
  <c r="BK133"/>
  <c r="BK132" s="1"/>
  <c r="J133"/>
  <c r="BE133"/>
  <c r="BI128"/>
  <c r="BH128"/>
  <c r="BG128"/>
  <c r="BF128"/>
  <c r="T128"/>
  <c r="T127"/>
  <c r="T126" s="1"/>
  <c r="R128"/>
  <c r="R127" s="1"/>
  <c r="R126" s="1"/>
  <c r="P128"/>
  <c r="P127"/>
  <c r="P126" s="1"/>
  <c r="BK128"/>
  <c r="BK127" s="1"/>
  <c r="J128"/>
  <c r="BE128"/>
  <c r="BI123"/>
  <c r="BH123"/>
  <c r="BG123"/>
  <c r="BF123"/>
  <c r="T123"/>
  <c r="T122"/>
  <c r="R123"/>
  <c r="R122"/>
  <c r="P123"/>
  <c r="P122"/>
  <c r="BK123"/>
  <c r="BK122"/>
  <c r="J122" s="1"/>
  <c r="J123"/>
  <c r="BE123" s="1"/>
  <c r="J66"/>
  <c r="BI119"/>
  <c r="BH119"/>
  <c r="BG119"/>
  <c r="BF119"/>
  <c r="T119"/>
  <c r="R119"/>
  <c r="P119"/>
  <c r="BK119"/>
  <c r="J119"/>
  <c r="BE119"/>
  <c r="BI116"/>
  <c r="BH116"/>
  <c r="BG116"/>
  <c r="BF116"/>
  <c r="T116"/>
  <c r="R116"/>
  <c r="P116"/>
  <c r="BK116"/>
  <c r="J116"/>
  <c r="BE116"/>
  <c r="BI113"/>
  <c r="BH113"/>
  <c r="BG113"/>
  <c r="BF113"/>
  <c r="T113"/>
  <c r="T112"/>
  <c r="R113"/>
  <c r="R112"/>
  <c r="P113"/>
  <c r="P112"/>
  <c r="BK113"/>
  <c r="BK112"/>
  <c r="J112" s="1"/>
  <c r="J113"/>
  <c r="BE113" s="1"/>
  <c r="J65"/>
  <c r="BI109"/>
  <c r="BH109"/>
  <c r="BG109"/>
  <c r="BF109"/>
  <c r="T109"/>
  <c r="R109"/>
  <c r="P109"/>
  <c r="BK109"/>
  <c r="J109"/>
  <c r="BE109"/>
  <c r="BI106"/>
  <c r="BH106"/>
  <c r="BG106"/>
  <c r="BF106"/>
  <c r="T106"/>
  <c r="T105"/>
  <c r="R106"/>
  <c r="R105"/>
  <c r="P106"/>
  <c r="P105"/>
  <c r="BK106"/>
  <c r="BK105"/>
  <c r="J105" s="1"/>
  <c r="J106"/>
  <c r="BE106" s="1"/>
  <c r="J64"/>
  <c r="BI102"/>
  <c r="F36"/>
  <c r="BD67" i="1" s="1"/>
  <c r="BH102" i="16"/>
  <c r="F35" s="1"/>
  <c r="BC67" i="1" s="1"/>
  <c r="BG102" i="16"/>
  <c r="F34"/>
  <c r="BB67" i="1" s="1"/>
  <c r="BF102" i="16"/>
  <c r="T102"/>
  <c r="T101"/>
  <c r="T100" s="1"/>
  <c r="T99" s="1"/>
  <c r="T98" s="1"/>
  <c r="R102"/>
  <c r="R101" s="1"/>
  <c r="R100" s="1"/>
  <c r="P102"/>
  <c r="P101"/>
  <c r="P100" s="1"/>
  <c r="P99" s="1"/>
  <c r="P98" s="1"/>
  <c r="AU67" i="1" s="1"/>
  <c r="BK102" i="16"/>
  <c r="BK101"/>
  <c r="J102"/>
  <c r="BE102"/>
  <c r="J94"/>
  <c r="F94"/>
  <c r="F92"/>
  <c r="E90"/>
  <c r="J55"/>
  <c r="F55"/>
  <c r="F53"/>
  <c r="E51"/>
  <c r="J20"/>
  <c r="E20"/>
  <c r="F95" s="1"/>
  <c r="J19"/>
  <c r="J14"/>
  <c r="E7"/>
  <c r="E47" s="1"/>
  <c r="AY66" i="1"/>
  <c r="AX66"/>
  <c r="BD66"/>
  <c r="BC66"/>
  <c r="BB66"/>
  <c r="AW66"/>
  <c r="BA66"/>
  <c r="AU66"/>
  <c r="AY65"/>
  <c r="AX65"/>
  <c r="BD65"/>
  <c r="BC65"/>
  <c r="BB65"/>
  <c r="AU65"/>
  <c r="AY64"/>
  <c r="AX64"/>
  <c r="BD64"/>
  <c r="BC64"/>
  <c r="BB64"/>
  <c r="AW64"/>
  <c r="BA64"/>
  <c r="AU64"/>
  <c r="AY63"/>
  <c r="AX63"/>
  <c r="BD63"/>
  <c r="BC63"/>
  <c r="BB63"/>
  <c r="AU63"/>
  <c r="AY62"/>
  <c r="AX62"/>
  <c r="BI163" i="11"/>
  <c r="BH163"/>
  <c r="BG163"/>
  <c r="BF163"/>
  <c r="T163"/>
  <c r="R163"/>
  <c r="P163"/>
  <c r="BK163"/>
  <c r="J163"/>
  <c r="BE163" s="1"/>
  <c r="BI161"/>
  <c r="BH161"/>
  <c r="BG161"/>
  <c r="BF161"/>
  <c r="T161"/>
  <c r="R161"/>
  <c r="P161"/>
  <c r="BK161"/>
  <c r="J161"/>
  <c r="BE161" s="1"/>
  <c r="BI159"/>
  <c r="BH159"/>
  <c r="BG159"/>
  <c r="BF159"/>
  <c r="T159"/>
  <c r="R159"/>
  <c r="P159"/>
  <c r="BK159"/>
  <c r="J159"/>
  <c r="BE159" s="1"/>
  <c r="BI156"/>
  <c r="BH156"/>
  <c r="BG156"/>
  <c r="BF156"/>
  <c r="T156"/>
  <c r="R156"/>
  <c r="P156"/>
  <c r="BK156"/>
  <c r="J156"/>
  <c r="BE156" s="1"/>
  <c r="BI154"/>
  <c r="BH154"/>
  <c r="BG154"/>
  <c r="BF154"/>
  <c r="T154"/>
  <c r="T153" s="1"/>
  <c r="R154"/>
  <c r="R153" s="1"/>
  <c r="P154"/>
  <c r="P153" s="1"/>
  <c r="BK154"/>
  <c r="BK153"/>
  <c r="J153" s="1"/>
  <c r="J154"/>
  <c r="BE154" s="1"/>
  <c r="J65"/>
  <c r="BI147"/>
  <c r="BH147"/>
  <c r="BG147"/>
  <c r="BF147"/>
  <c r="T147"/>
  <c r="R147"/>
  <c r="P147"/>
  <c r="BK147"/>
  <c r="J147"/>
  <c r="BE147"/>
  <c r="BI144"/>
  <c r="BH144"/>
  <c r="BG144"/>
  <c r="BF144"/>
  <c r="T144"/>
  <c r="T143"/>
  <c r="R144"/>
  <c r="R143"/>
  <c r="P144"/>
  <c r="P143"/>
  <c r="BK144"/>
  <c r="BK143"/>
  <c r="J143" s="1"/>
  <c r="J144"/>
  <c r="BE144" s="1"/>
  <c r="J64"/>
  <c r="BI139"/>
  <c r="BH139"/>
  <c r="BG139"/>
  <c r="BF139"/>
  <c r="T139"/>
  <c r="R139"/>
  <c r="P139"/>
  <c r="BK139"/>
  <c r="J139"/>
  <c r="BE139"/>
  <c r="BI137"/>
  <c r="BH137"/>
  <c r="BG137"/>
  <c r="BF137"/>
  <c r="T137"/>
  <c r="R137"/>
  <c r="P137"/>
  <c r="BK137"/>
  <c r="J137"/>
  <c r="BE137"/>
  <c r="BI133"/>
  <c r="BH133"/>
  <c r="BG133"/>
  <c r="BF133"/>
  <c r="T133"/>
  <c r="R133"/>
  <c r="P133"/>
  <c r="BK133"/>
  <c r="J133"/>
  <c r="BE133"/>
  <c r="BI131"/>
  <c r="BH131"/>
  <c r="BG131"/>
  <c r="BF131"/>
  <c r="T131"/>
  <c r="T130"/>
  <c r="R131"/>
  <c r="R130"/>
  <c r="P131"/>
  <c r="P130"/>
  <c r="BK131"/>
  <c r="BK130"/>
  <c r="J130" s="1"/>
  <c r="J131"/>
  <c r="BE131" s="1"/>
  <c r="F32" s="1"/>
  <c r="AZ62" i="1" s="1"/>
  <c r="J63" i="11"/>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3"/>
  <c r="BH113"/>
  <c r="BG113"/>
  <c r="BF113"/>
  <c r="T113"/>
  <c r="R113"/>
  <c r="P113"/>
  <c r="BK113"/>
  <c r="J113"/>
  <c r="BE113"/>
  <c r="BI110"/>
  <c r="BH110"/>
  <c r="BG110"/>
  <c r="BF110"/>
  <c r="T110"/>
  <c r="R110"/>
  <c r="P110"/>
  <c r="BK110"/>
  <c r="J110"/>
  <c r="BE110"/>
  <c r="BI106"/>
  <c r="BH106"/>
  <c r="BG106"/>
  <c r="BF106"/>
  <c r="T106"/>
  <c r="R106"/>
  <c r="P106"/>
  <c r="BK106"/>
  <c r="J106"/>
  <c r="BE106"/>
  <c r="BI102"/>
  <c r="BH102"/>
  <c r="BG102"/>
  <c r="BF102"/>
  <c r="T102"/>
  <c r="R102"/>
  <c r="P102"/>
  <c r="BK102"/>
  <c r="J102"/>
  <c r="BE102"/>
  <c r="BI100"/>
  <c r="BH100"/>
  <c r="BG100"/>
  <c r="BF100"/>
  <c r="T100"/>
  <c r="R100"/>
  <c r="P100"/>
  <c r="BK100"/>
  <c r="J100"/>
  <c r="BE100"/>
  <c r="BI96"/>
  <c r="BH96"/>
  <c r="BG96"/>
  <c r="BF96"/>
  <c r="T96"/>
  <c r="R96"/>
  <c r="P96"/>
  <c r="BK96"/>
  <c r="J96"/>
  <c r="BE96"/>
  <c r="BI94"/>
  <c r="BH94"/>
  <c r="BG94"/>
  <c r="BF94"/>
  <c r="T94"/>
  <c r="R94"/>
  <c r="P94"/>
  <c r="BK94"/>
  <c r="J94"/>
  <c r="BE94"/>
  <c r="BI90"/>
  <c r="F36"/>
  <c r="BD62" i="1" s="1"/>
  <c r="BH90" i="11"/>
  <c r="F35" s="1"/>
  <c r="BC62" i="1" s="1"/>
  <c r="BG90" i="11"/>
  <c r="F34"/>
  <c r="BB62" i="1" s="1"/>
  <c r="BF90" i="11"/>
  <c r="T90"/>
  <c r="T89"/>
  <c r="T88" s="1"/>
  <c r="T87" s="1"/>
  <c r="R90"/>
  <c r="R89"/>
  <c r="R88" s="1"/>
  <c r="R87"/>
  <c r="P90"/>
  <c r="P89"/>
  <c r="P88" s="1"/>
  <c r="P87" s="1"/>
  <c r="AU62" i="1" s="1"/>
  <c r="BK90" i="11"/>
  <c r="BK89" s="1"/>
  <c r="J90"/>
  <c r="BE90" s="1"/>
  <c r="J32"/>
  <c r="AV62" i="1" s="1"/>
  <c r="J83" i="11"/>
  <c r="F83"/>
  <c r="F81"/>
  <c r="E79"/>
  <c r="J55"/>
  <c r="F55"/>
  <c r="F53"/>
  <c r="E51"/>
  <c r="J20"/>
  <c r="E20"/>
  <c r="F84" s="1"/>
  <c r="J19"/>
  <c r="J14"/>
  <c r="E7"/>
  <c r="E47" s="1"/>
  <c r="AY61" i="1"/>
  <c r="AX61"/>
  <c r="BI125" i="10"/>
  <c r="BH125"/>
  <c r="BG125"/>
  <c r="BF125"/>
  <c r="T125"/>
  <c r="R125"/>
  <c r="P125"/>
  <c r="BK125"/>
  <c r="J125"/>
  <c r="BE125" s="1"/>
  <c r="BI123"/>
  <c r="BH123"/>
  <c r="BG123"/>
  <c r="BF123"/>
  <c r="T123"/>
  <c r="R123"/>
  <c r="P123"/>
  <c r="BK123"/>
  <c r="J123"/>
  <c r="BE123" s="1"/>
  <c r="BI120"/>
  <c r="BH120"/>
  <c r="BG120"/>
  <c r="BF120"/>
  <c r="T120"/>
  <c r="R120"/>
  <c r="P120"/>
  <c r="BK120"/>
  <c r="J120"/>
  <c r="BE120" s="1"/>
  <c r="BI118"/>
  <c r="BH118"/>
  <c r="BG118"/>
  <c r="BF118"/>
  <c r="T118"/>
  <c r="T117" s="1"/>
  <c r="R118"/>
  <c r="R117" s="1"/>
  <c r="P118"/>
  <c r="P117" s="1"/>
  <c r="BK118"/>
  <c r="BK117" s="1"/>
  <c r="J117"/>
  <c r="J64" s="1"/>
  <c r="J118"/>
  <c r="BE118"/>
  <c r="BI111"/>
  <c r="BH111"/>
  <c r="BG111"/>
  <c r="BF111"/>
  <c r="T111"/>
  <c r="R111"/>
  <c r="P111"/>
  <c r="BK111"/>
  <c r="J111"/>
  <c r="BE111" s="1"/>
  <c r="BI107"/>
  <c r="BH107"/>
  <c r="BG107"/>
  <c r="BF107"/>
  <c r="T107"/>
  <c r="R107"/>
  <c r="P107"/>
  <c r="BK107"/>
  <c r="J107"/>
  <c r="BE107" s="1"/>
  <c r="BI103"/>
  <c r="BH103"/>
  <c r="BG103"/>
  <c r="BF103"/>
  <c r="T103"/>
  <c r="R103"/>
  <c r="P103"/>
  <c r="BK103"/>
  <c r="J103"/>
  <c r="BE103" s="1"/>
  <c r="BI99"/>
  <c r="BH99"/>
  <c r="BG99"/>
  <c r="BF99"/>
  <c r="T99"/>
  <c r="T98" s="1"/>
  <c r="R99"/>
  <c r="R98" s="1"/>
  <c r="P99"/>
  <c r="P98" s="1"/>
  <c r="BK99"/>
  <c r="BK98" s="1"/>
  <c r="J98"/>
  <c r="J63" s="1"/>
  <c r="J99"/>
  <c r="BE99"/>
  <c r="BI93"/>
  <c r="BH93"/>
  <c r="BG93"/>
  <c r="BF93"/>
  <c r="T93"/>
  <c r="R93"/>
  <c r="P93"/>
  <c r="BK93"/>
  <c r="J93"/>
  <c r="BE93" s="1"/>
  <c r="BI91"/>
  <c r="BH91"/>
  <c r="BG91"/>
  <c r="BF91"/>
  <c r="T91"/>
  <c r="R91"/>
  <c r="P91"/>
  <c r="BK91"/>
  <c r="J91"/>
  <c r="BE91" s="1"/>
  <c r="BI89"/>
  <c r="BH89"/>
  <c r="F35"/>
  <c r="BC61" i="1" s="1"/>
  <c r="BG89" i="10"/>
  <c r="BF89"/>
  <c r="J33"/>
  <c r="AW61" i="1" s="1"/>
  <c r="F33" i="10"/>
  <c r="BA61" i="1" s="1"/>
  <c r="T89" i="10"/>
  <c r="T88" s="1"/>
  <c r="T87" s="1"/>
  <c r="T86" s="1"/>
  <c r="R89"/>
  <c r="R88" s="1"/>
  <c r="R87" s="1"/>
  <c r="R86" s="1"/>
  <c r="P89"/>
  <c r="P88" s="1"/>
  <c r="P87" s="1"/>
  <c r="P86" s="1"/>
  <c r="AU61" i="1"/>
  <c r="BK89" i="10"/>
  <c r="BK88"/>
  <c r="J89"/>
  <c r="BE89"/>
  <c r="J82"/>
  <c r="F82"/>
  <c r="F80"/>
  <c r="E78"/>
  <c r="J55"/>
  <c r="F55"/>
  <c r="F53"/>
  <c r="E51"/>
  <c r="J20"/>
  <c r="E20"/>
  <c r="F83" s="1"/>
  <c r="J19"/>
  <c r="J14"/>
  <c r="J53" s="1"/>
  <c r="J80"/>
  <c r="E7"/>
  <c r="AY60" i="1"/>
  <c r="AX60"/>
  <c r="BI213" i="9"/>
  <c r="BH213"/>
  <c r="BG213"/>
  <c r="BF213"/>
  <c r="T213"/>
  <c r="T212"/>
  <c r="R213"/>
  <c r="R212"/>
  <c r="P213"/>
  <c r="P212"/>
  <c r="BK213"/>
  <c r="BK212"/>
  <c r="J212" s="1"/>
  <c r="J213"/>
  <c r="BE213" s="1"/>
  <c r="J66"/>
  <c r="BI210"/>
  <c r="BH210"/>
  <c r="BG210"/>
  <c r="BF210"/>
  <c r="T210"/>
  <c r="R210"/>
  <c r="P210"/>
  <c r="BK210"/>
  <c r="J210"/>
  <c r="BE210"/>
  <c r="BI207"/>
  <c r="BH207"/>
  <c r="BG207"/>
  <c r="BF207"/>
  <c r="T207"/>
  <c r="R207"/>
  <c r="P207"/>
  <c r="BK207"/>
  <c r="J207"/>
  <c r="BE207"/>
  <c r="BI205"/>
  <c r="BH205"/>
  <c r="BG205"/>
  <c r="BF205"/>
  <c r="T205"/>
  <c r="T204"/>
  <c r="R205"/>
  <c r="R204"/>
  <c r="P205"/>
  <c r="P204"/>
  <c r="BK205"/>
  <c r="BK204"/>
  <c r="J204" s="1"/>
  <c r="J205"/>
  <c r="BE205" s="1"/>
  <c r="J65"/>
  <c r="BI196"/>
  <c r="BH196"/>
  <c r="BG196"/>
  <c r="BF196"/>
  <c r="T196"/>
  <c r="R196"/>
  <c r="P196"/>
  <c r="BK196"/>
  <c r="J196"/>
  <c r="BE196"/>
  <c r="BI193"/>
  <c r="BH193"/>
  <c r="BG193"/>
  <c r="BF193"/>
  <c r="T193"/>
  <c r="R193"/>
  <c r="P193"/>
  <c r="BK193"/>
  <c r="J193"/>
  <c r="BE193"/>
  <c r="BI189"/>
  <c r="BH189"/>
  <c r="BG189"/>
  <c r="BF189"/>
  <c r="T189"/>
  <c r="R189"/>
  <c r="P189"/>
  <c r="BK189"/>
  <c r="J189"/>
  <c r="BE189"/>
  <c r="BI185"/>
  <c r="BH185"/>
  <c r="BG185"/>
  <c r="BF185"/>
  <c r="T185"/>
  <c r="R185"/>
  <c r="P185"/>
  <c r="BK185"/>
  <c r="J185"/>
  <c r="BE185"/>
  <c r="BI181"/>
  <c r="BH181"/>
  <c r="BG181"/>
  <c r="BF181"/>
  <c r="T181"/>
  <c r="R181"/>
  <c r="P181"/>
  <c r="BK181"/>
  <c r="J181"/>
  <c r="BE181"/>
  <c r="BI177"/>
  <c r="BH177"/>
  <c r="BG177"/>
  <c r="BF177"/>
  <c r="T177"/>
  <c r="R177"/>
  <c r="P177"/>
  <c r="BK177"/>
  <c r="J177"/>
  <c r="BE177"/>
  <c r="BI175"/>
  <c r="BH175"/>
  <c r="BG175"/>
  <c r="BF175"/>
  <c r="T175"/>
  <c r="T174"/>
  <c r="R175"/>
  <c r="R174"/>
  <c r="P175"/>
  <c r="P174"/>
  <c r="BK175"/>
  <c r="BK174"/>
  <c r="J174" s="1"/>
  <c r="J175"/>
  <c r="BE175" s="1"/>
  <c r="J64"/>
  <c r="BI171"/>
  <c r="BH171"/>
  <c r="BG171"/>
  <c r="BF171"/>
  <c r="T171"/>
  <c r="R171"/>
  <c r="P171"/>
  <c r="BK171"/>
  <c r="J171"/>
  <c r="BE171"/>
  <c r="BI169"/>
  <c r="BH169"/>
  <c r="BG169"/>
  <c r="BF169"/>
  <c r="T169"/>
  <c r="R169"/>
  <c r="P169"/>
  <c r="BK169"/>
  <c r="J169"/>
  <c r="BE169"/>
  <c r="BI165"/>
  <c r="BH165"/>
  <c r="BG165"/>
  <c r="BF165"/>
  <c r="T165"/>
  <c r="R165"/>
  <c r="P165"/>
  <c r="BK165"/>
  <c r="J165"/>
  <c r="BE165"/>
  <c r="BI163"/>
  <c r="BH163"/>
  <c r="BG163"/>
  <c r="BF163"/>
  <c r="T163"/>
  <c r="R163"/>
  <c r="P163"/>
  <c r="BK163"/>
  <c r="J163"/>
  <c r="BE163"/>
  <c r="BI161"/>
  <c r="BH161"/>
  <c r="BG161"/>
  <c r="BF161"/>
  <c r="T161"/>
  <c r="R161"/>
  <c r="P161"/>
  <c r="BK161"/>
  <c r="J161"/>
  <c r="BE161"/>
  <c r="BI157"/>
  <c r="BH157"/>
  <c r="BG157"/>
  <c r="BF157"/>
  <c r="T157"/>
  <c r="R157"/>
  <c r="P157"/>
  <c r="BK157"/>
  <c r="J157"/>
  <c r="BE157"/>
  <c r="BI154"/>
  <c r="BH154"/>
  <c r="BG154"/>
  <c r="BF154"/>
  <c r="T154"/>
  <c r="R154"/>
  <c r="P154"/>
  <c r="BK154"/>
  <c r="J154"/>
  <c r="BE154"/>
  <c r="BI152"/>
  <c r="BH152"/>
  <c r="BG152"/>
  <c r="BF152"/>
  <c r="T152"/>
  <c r="R152"/>
  <c r="P152"/>
  <c r="BK152"/>
  <c r="J152"/>
  <c r="BE152"/>
  <c r="BI150"/>
  <c r="BH150"/>
  <c r="BG150"/>
  <c r="BF150"/>
  <c r="T150"/>
  <c r="R150"/>
  <c r="P150"/>
  <c r="BK150"/>
  <c r="J150"/>
  <c r="BE150"/>
  <c r="BI146"/>
  <c r="BH146"/>
  <c r="BG146"/>
  <c r="BF146"/>
  <c r="T146"/>
  <c r="R146"/>
  <c r="P146"/>
  <c r="BK146"/>
  <c r="J146"/>
  <c r="BE146"/>
  <c r="BI143"/>
  <c r="BH143"/>
  <c r="BG143"/>
  <c r="BF143"/>
  <c r="T143"/>
  <c r="T142"/>
  <c r="R143"/>
  <c r="R142"/>
  <c r="P143"/>
  <c r="P142"/>
  <c r="BK143"/>
  <c r="BK142"/>
  <c r="J142" s="1"/>
  <c r="J143"/>
  <c r="BE143" s="1"/>
  <c r="F32" s="1"/>
  <c r="AZ60" i="1" s="1"/>
  <c r="J63" i="9"/>
  <c r="BI137"/>
  <c r="BH137"/>
  <c r="BG137"/>
  <c r="BF137"/>
  <c r="T137"/>
  <c r="R137"/>
  <c r="P137"/>
  <c r="BK137"/>
  <c r="J137"/>
  <c r="BE137"/>
  <c r="BI135"/>
  <c r="BH135"/>
  <c r="BG135"/>
  <c r="BF135"/>
  <c r="T135"/>
  <c r="R135"/>
  <c r="P135"/>
  <c r="BK135"/>
  <c r="J135"/>
  <c r="BE135"/>
  <c r="BI132"/>
  <c r="BH132"/>
  <c r="BG132"/>
  <c r="BF132"/>
  <c r="T132"/>
  <c r="R132"/>
  <c r="P132"/>
  <c r="BK132"/>
  <c r="J132"/>
  <c r="BE132"/>
  <c r="BI130"/>
  <c r="BH130"/>
  <c r="BG130"/>
  <c r="BF130"/>
  <c r="T130"/>
  <c r="R130"/>
  <c r="P130"/>
  <c r="BK130"/>
  <c r="J130"/>
  <c r="BE130"/>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8"/>
  <c r="BH118"/>
  <c r="BG118"/>
  <c r="BF118"/>
  <c r="T118"/>
  <c r="R118"/>
  <c r="P118"/>
  <c r="BK118"/>
  <c r="J118"/>
  <c r="BE118"/>
  <c r="BI110"/>
  <c r="BH110"/>
  <c r="BG110"/>
  <c r="BF110"/>
  <c r="T110"/>
  <c r="R110"/>
  <c r="P110"/>
  <c r="BK110"/>
  <c r="J110"/>
  <c r="BE110"/>
  <c r="BI102"/>
  <c r="BH102"/>
  <c r="BG102"/>
  <c r="BF102"/>
  <c r="T102"/>
  <c r="R102"/>
  <c r="P102"/>
  <c r="BK102"/>
  <c r="J102"/>
  <c r="BE102"/>
  <c r="BI98"/>
  <c r="BH98"/>
  <c r="BG98"/>
  <c r="BF98"/>
  <c r="T98"/>
  <c r="R98"/>
  <c r="P98"/>
  <c r="BK98"/>
  <c r="J98"/>
  <c r="BE98"/>
  <c r="BI95"/>
  <c r="BH95"/>
  <c r="BG95"/>
  <c r="BF95"/>
  <c r="T95"/>
  <c r="R95"/>
  <c r="P95"/>
  <c r="BK95"/>
  <c r="J95"/>
  <c r="BE95"/>
  <c r="BI91"/>
  <c r="F36"/>
  <c r="BD60" i="1" s="1"/>
  <c r="BH91" i="9"/>
  <c r="F35" s="1"/>
  <c r="BC60" i="1" s="1"/>
  <c r="BG91" i="9"/>
  <c r="F34"/>
  <c r="BB60" i="1" s="1"/>
  <c r="BF91" i="9"/>
  <c r="T91"/>
  <c r="T90"/>
  <c r="T89" s="1"/>
  <c r="T88" s="1"/>
  <c r="R91"/>
  <c r="R90"/>
  <c r="R89" s="1"/>
  <c r="R88"/>
  <c r="P91"/>
  <c r="P90"/>
  <c r="P89" s="1"/>
  <c r="P88" s="1"/>
  <c r="AU60" i="1" s="1"/>
  <c r="BK91" i="9"/>
  <c r="BK90" s="1"/>
  <c r="J91"/>
  <c r="BE91" s="1"/>
  <c r="J32"/>
  <c r="AV60" i="1" s="1"/>
  <c r="J84" i="9"/>
  <c r="F84"/>
  <c r="F82"/>
  <c r="E80"/>
  <c r="J55"/>
  <c r="F55"/>
  <c r="F53"/>
  <c r="E51"/>
  <c r="J20"/>
  <c r="E20"/>
  <c r="F85" s="1"/>
  <c r="J19"/>
  <c r="J14"/>
  <c r="E7"/>
  <c r="E47" s="1"/>
  <c r="AY59" i="1"/>
  <c r="AX59"/>
  <c r="BI444" i="8"/>
  <c r="BH444"/>
  <c r="BG444"/>
  <c r="BF444"/>
  <c r="T444"/>
  <c r="R444"/>
  <c r="P444"/>
  <c r="BK444"/>
  <c r="J444"/>
  <c r="BE444" s="1"/>
  <c r="BI440"/>
  <c r="BH440"/>
  <c r="BG440"/>
  <c r="BF440"/>
  <c r="T440"/>
  <c r="R440"/>
  <c r="P440"/>
  <c r="BK440"/>
  <c r="J440"/>
  <c r="BE440" s="1"/>
  <c r="BI436"/>
  <c r="BH436"/>
  <c r="BG436"/>
  <c r="BF436"/>
  <c r="T436"/>
  <c r="R436"/>
  <c r="R435"/>
  <c r="R434" s="1"/>
  <c r="P436"/>
  <c r="BK436"/>
  <c r="BK435"/>
  <c r="J436"/>
  <c r="BE436" s="1"/>
  <c r="BI432"/>
  <c r="BH432"/>
  <c r="BG432"/>
  <c r="BF432"/>
  <c r="T432"/>
  <c r="T431" s="1"/>
  <c r="R432"/>
  <c r="R431" s="1"/>
  <c r="P432"/>
  <c r="P431" s="1"/>
  <c r="BK432"/>
  <c r="BK431" s="1"/>
  <c r="J431"/>
  <c r="J69" s="1"/>
  <c r="J432"/>
  <c r="BE432"/>
  <c r="BI428"/>
  <c r="BH428"/>
  <c r="BG428"/>
  <c r="BF428"/>
  <c r="T428"/>
  <c r="R428"/>
  <c r="P428"/>
  <c r="BK428"/>
  <c r="J428"/>
  <c r="BE428" s="1"/>
  <c r="BI425"/>
  <c r="BH425"/>
  <c r="BG425"/>
  <c r="BF425"/>
  <c r="T425"/>
  <c r="R425"/>
  <c r="P425"/>
  <c r="BK425"/>
  <c r="J425"/>
  <c r="BE425" s="1"/>
  <c r="BI423"/>
  <c r="BH423"/>
  <c r="BG423"/>
  <c r="BF423"/>
  <c r="T423"/>
  <c r="R423"/>
  <c r="P423"/>
  <c r="BK423"/>
  <c r="J423"/>
  <c r="BE423" s="1"/>
  <c r="BI420"/>
  <c r="BH420"/>
  <c r="BG420"/>
  <c r="BF420"/>
  <c r="T420"/>
  <c r="R420"/>
  <c r="P420"/>
  <c r="BK420"/>
  <c r="J420"/>
  <c r="BE420" s="1"/>
  <c r="BI418"/>
  <c r="BH418"/>
  <c r="BG418"/>
  <c r="BF418"/>
  <c r="T418"/>
  <c r="R418"/>
  <c r="R417" s="1"/>
  <c r="P418"/>
  <c r="BK418"/>
  <c r="BK417" s="1"/>
  <c r="J417" s="1"/>
  <c r="J68" s="1"/>
  <c r="J418"/>
  <c r="BE418"/>
  <c r="BI415"/>
  <c r="BH415"/>
  <c r="BG415"/>
  <c r="BF415"/>
  <c r="T415"/>
  <c r="R415"/>
  <c r="P415"/>
  <c r="BK415"/>
  <c r="J415"/>
  <c r="BE415" s="1"/>
  <c r="BI413"/>
  <c r="BH413"/>
  <c r="BG413"/>
  <c r="BF413"/>
  <c r="T413"/>
  <c r="R413"/>
  <c r="P413"/>
  <c r="BK413"/>
  <c r="J413"/>
  <c r="BE413" s="1"/>
  <c r="BI411"/>
  <c r="BH411"/>
  <c r="BG411"/>
  <c r="BF411"/>
  <c r="T411"/>
  <c r="R411"/>
  <c r="P411"/>
  <c r="BK411"/>
  <c r="J411"/>
  <c r="BE411" s="1"/>
  <c r="BI407"/>
  <c r="BH407"/>
  <c r="BG407"/>
  <c r="BF407"/>
  <c r="T407"/>
  <c r="R407"/>
  <c r="P407"/>
  <c r="BK407"/>
  <c r="J407"/>
  <c r="BE407" s="1"/>
  <c r="BI405"/>
  <c r="BH405"/>
  <c r="BG405"/>
  <c r="BF405"/>
  <c r="T405"/>
  <c r="R405"/>
  <c r="P405"/>
  <c r="BK405"/>
  <c r="J405"/>
  <c r="BE405" s="1"/>
  <c r="BI403"/>
  <c r="BH403"/>
  <c r="BG403"/>
  <c r="BF403"/>
  <c r="T403"/>
  <c r="R403"/>
  <c r="P403"/>
  <c r="BK403"/>
  <c r="J403"/>
  <c r="BE403" s="1"/>
  <c r="BI399"/>
  <c r="BH399"/>
  <c r="BG399"/>
  <c r="BF399"/>
  <c r="T399"/>
  <c r="R399"/>
  <c r="P399"/>
  <c r="BK399"/>
  <c r="J399"/>
  <c r="BE399" s="1"/>
  <c r="BI395"/>
  <c r="BH395"/>
  <c r="BG395"/>
  <c r="BF395"/>
  <c r="T395"/>
  <c r="R395"/>
  <c r="P395"/>
  <c r="BK395"/>
  <c r="J395"/>
  <c r="BE395" s="1"/>
  <c r="BI391"/>
  <c r="BH391"/>
  <c r="BG391"/>
  <c r="BF391"/>
  <c r="T391"/>
  <c r="R391"/>
  <c r="P391"/>
  <c r="BK391"/>
  <c r="J391"/>
  <c r="BE391" s="1"/>
  <c r="BI387"/>
  <c r="BH387"/>
  <c r="BG387"/>
  <c r="BF387"/>
  <c r="T387"/>
  <c r="R387"/>
  <c r="P387"/>
  <c r="BK387"/>
  <c r="J387"/>
  <c r="BE387" s="1"/>
  <c r="BI384"/>
  <c r="BH384"/>
  <c r="BG384"/>
  <c r="BF384"/>
  <c r="T384"/>
  <c r="R384"/>
  <c r="P384"/>
  <c r="BK384"/>
  <c r="J384"/>
  <c r="BE384" s="1"/>
  <c r="BI382"/>
  <c r="BH382"/>
  <c r="BG382"/>
  <c r="BF382"/>
  <c r="T382"/>
  <c r="R382"/>
  <c r="P382"/>
  <c r="BK382"/>
  <c r="J382"/>
  <c r="BE382" s="1"/>
  <c r="BI379"/>
  <c r="BH379"/>
  <c r="BG379"/>
  <c r="BF379"/>
  <c r="T379"/>
  <c r="R379"/>
  <c r="P379"/>
  <c r="BK379"/>
  <c r="J379"/>
  <c r="BE379" s="1"/>
  <c r="BI375"/>
  <c r="BH375"/>
  <c r="BG375"/>
  <c r="BF375"/>
  <c r="T375"/>
  <c r="R375"/>
  <c r="R374" s="1"/>
  <c r="P375"/>
  <c r="BK375"/>
  <c r="BK374" s="1"/>
  <c r="J374" s="1"/>
  <c r="J67" s="1"/>
  <c r="J375"/>
  <c r="BE375"/>
  <c r="BI370"/>
  <c r="BH370"/>
  <c r="BG370"/>
  <c r="BF370"/>
  <c r="T370"/>
  <c r="R370"/>
  <c r="P370"/>
  <c r="BK370"/>
  <c r="J370"/>
  <c r="BE370" s="1"/>
  <c r="BI366"/>
  <c r="BH366"/>
  <c r="BG366"/>
  <c r="BF366"/>
  <c r="T366"/>
  <c r="R366"/>
  <c r="P366"/>
  <c r="BK366"/>
  <c r="J366"/>
  <c r="BE366" s="1"/>
  <c r="BI364"/>
  <c r="BH364"/>
  <c r="BG364"/>
  <c r="BF364"/>
  <c r="T364"/>
  <c r="R364"/>
  <c r="P364"/>
  <c r="BK364"/>
  <c r="J364"/>
  <c r="BE364" s="1"/>
  <c r="BI360"/>
  <c r="BH360"/>
  <c r="BG360"/>
  <c r="BF360"/>
  <c r="T360"/>
  <c r="R360"/>
  <c r="P360"/>
  <c r="BK360"/>
  <c r="J360"/>
  <c r="BE360" s="1"/>
  <c r="BI358"/>
  <c r="BH358"/>
  <c r="BG358"/>
  <c r="BF358"/>
  <c r="T358"/>
  <c r="R358"/>
  <c r="P358"/>
  <c r="BK358"/>
  <c r="J358"/>
  <c r="BE358" s="1"/>
  <c r="BI354"/>
  <c r="BH354"/>
  <c r="BG354"/>
  <c r="BF354"/>
  <c r="T354"/>
  <c r="R354"/>
  <c r="P354"/>
  <c r="BK354"/>
  <c r="J354"/>
  <c r="BE354" s="1"/>
  <c r="BI350"/>
  <c r="BH350"/>
  <c r="BG350"/>
  <c r="BF350"/>
  <c r="T350"/>
  <c r="R350"/>
  <c r="P350"/>
  <c r="BK350"/>
  <c r="J350"/>
  <c r="BE350" s="1"/>
  <c r="BI347"/>
  <c r="BH347"/>
  <c r="BG347"/>
  <c r="BF347"/>
  <c r="T347"/>
  <c r="R347"/>
  <c r="P347"/>
  <c r="BK347"/>
  <c r="J347"/>
  <c r="BE347" s="1"/>
  <c r="BI344"/>
  <c r="BH344"/>
  <c r="BG344"/>
  <c r="BF344"/>
  <c r="T344"/>
  <c r="R344"/>
  <c r="P344"/>
  <c r="BK344"/>
  <c r="J344"/>
  <c r="BE344" s="1"/>
  <c r="BI341"/>
  <c r="BH341"/>
  <c r="BG341"/>
  <c r="BF341"/>
  <c r="T341"/>
  <c r="R341"/>
  <c r="P341"/>
  <c r="BK341"/>
  <c r="J341"/>
  <c r="BE341" s="1"/>
  <c r="BI338"/>
  <c r="BH338"/>
  <c r="BG338"/>
  <c r="BF338"/>
  <c r="T338"/>
  <c r="R338"/>
  <c r="P338"/>
  <c r="BK338"/>
  <c r="J338"/>
  <c r="BE338" s="1"/>
  <c r="BI336"/>
  <c r="BH336"/>
  <c r="BG336"/>
  <c r="BF336"/>
  <c r="T336"/>
  <c r="R336"/>
  <c r="P336"/>
  <c r="BK336"/>
  <c r="J336"/>
  <c r="BE336"/>
  <c r="BI333"/>
  <c r="BH333"/>
  <c r="BG333"/>
  <c r="BF333"/>
  <c r="T333"/>
  <c r="R333"/>
  <c r="P333"/>
  <c r="BK333"/>
  <c r="J333"/>
  <c r="BE333"/>
  <c r="BI329"/>
  <c r="BH329"/>
  <c r="BG329"/>
  <c r="BF329"/>
  <c r="T329"/>
  <c r="R329"/>
  <c r="P329"/>
  <c r="BK329"/>
  <c r="J329"/>
  <c r="BE329"/>
  <c r="BI326"/>
  <c r="BH326"/>
  <c r="BG326"/>
  <c r="BF326"/>
  <c r="T326"/>
  <c r="R326"/>
  <c r="P326"/>
  <c r="BK326"/>
  <c r="J326"/>
  <c r="BE326"/>
  <c r="BI323"/>
  <c r="BH323"/>
  <c r="BG323"/>
  <c r="BF323"/>
  <c r="T323"/>
  <c r="R323"/>
  <c r="P323"/>
  <c r="BK323"/>
  <c r="J323"/>
  <c r="BE323"/>
  <c r="BI320"/>
  <c r="BH320"/>
  <c r="BG320"/>
  <c r="BF320"/>
  <c r="T320"/>
  <c r="R320"/>
  <c r="P320"/>
  <c r="BK320"/>
  <c r="J320"/>
  <c r="BE320"/>
  <c r="BI316"/>
  <c r="BH316"/>
  <c r="BG316"/>
  <c r="BF316"/>
  <c r="T316"/>
  <c r="R316"/>
  <c r="P316"/>
  <c r="BK316"/>
  <c r="J316"/>
  <c r="BE316"/>
  <c r="BI313"/>
  <c r="BH313"/>
  <c r="BG313"/>
  <c r="BF313"/>
  <c r="T313"/>
  <c r="R313"/>
  <c r="P313"/>
  <c r="BK313"/>
  <c r="J313"/>
  <c r="BE313"/>
  <c r="BI309"/>
  <c r="BH309"/>
  <c r="BG309"/>
  <c r="BF309"/>
  <c r="T309"/>
  <c r="R309"/>
  <c r="P309"/>
  <c r="BK309"/>
  <c r="J309"/>
  <c r="BE309"/>
  <c r="BI306"/>
  <c r="BH306"/>
  <c r="BG306"/>
  <c r="BF306"/>
  <c r="T306"/>
  <c r="R306"/>
  <c r="P306"/>
  <c r="BK306"/>
  <c r="J306"/>
  <c r="BE306"/>
  <c r="BI302"/>
  <c r="BH302"/>
  <c r="BG302"/>
  <c r="BF302"/>
  <c r="T302"/>
  <c r="R302"/>
  <c r="P302"/>
  <c r="BK302"/>
  <c r="J302"/>
  <c r="BE302"/>
  <c r="BI299"/>
  <c r="BH299"/>
  <c r="BG299"/>
  <c r="BF299"/>
  <c r="T299"/>
  <c r="R299"/>
  <c r="P299"/>
  <c r="BK299"/>
  <c r="J299"/>
  <c r="BE299"/>
  <c r="BI295"/>
  <c r="BH295"/>
  <c r="BG295"/>
  <c r="BF295"/>
  <c r="T295"/>
  <c r="T294"/>
  <c r="R295"/>
  <c r="R294"/>
  <c r="P295"/>
  <c r="P294"/>
  <c r="BK295"/>
  <c r="BK294"/>
  <c r="J294" s="1"/>
  <c r="J295"/>
  <c r="BE295" s="1"/>
  <c r="J66"/>
  <c r="BI291"/>
  <c r="BH291"/>
  <c r="BG291"/>
  <c r="BF291"/>
  <c r="T291"/>
  <c r="R291"/>
  <c r="P291"/>
  <c r="BK291"/>
  <c r="J291"/>
  <c r="BE291"/>
  <c r="BI284"/>
  <c r="BH284"/>
  <c r="BG284"/>
  <c r="BF284"/>
  <c r="T284"/>
  <c r="R284"/>
  <c r="P284"/>
  <c r="BK284"/>
  <c r="J284"/>
  <c r="BE284"/>
  <c r="BI282"/>
  <c r="BH282"/>
  <c r="BG282"/>
  <c r="BF282"/>
  <c r="T282"/>
  <c r="R282"/>
  <c r="P282"/>
  <c r="BK282"/>
  <c r="J282"/>
  <c r="BE282"/>
  <c r="BI280"/>
  <c r="BH280"/>
  <c r="BG280"/>
  <c r="BF280"/>
  <c r="T280"/>
  <c r="R280"/>
  <c r="P280"/>
  <c r="BK280"/>
  <c r="J280"/>
  <c r="BE280"/>
  <c r="BI275"/>
  <c r="BH275"/>
  <c r="BG275"/>
  <c r="BF275"/>
  <c r="T275"/>
  <c r="T274"/>
  <c r="R275"/>
  <c r="R274"/>
  <c r="P275"/>
  <c r="P274"/>
  <c r="BK275"/>
  <c r="BK274"/>
  <c r="J274" s="1"/>
  <c r="J275"/>
  <c r="BE275" s="1"/>
  <c r="J65"/>
  <c r="BI272"/>
  <c r="BH272"/>
  <c r="BG272"/>
  <c r="BF272"/>
  <c r="T272"/>
  <c r="R272"/>
  <c r="P272"/>
  <c r="BK272"/>
  <c r="J272"/>
  <c r="BE272"/>
  <c r="BI268"/>
  <c r="BH268"/>
  <c r="BG268"/>
  <c r="BF268"/>
  <c r="T268"/>
  <c r="R268"/>
  <c r="P268"/>
  <c r="BK268"/>
  <c r="J268"/>
  <c r="BE268"/>
  <c r="BI263"/>
  <c r="BH263"/>
  <c r="BG263"/>
  <c r="BF263"/>
  <c r="T263"/>
  <c r="R263"/>
  <c r="P263"/>
  <c r="BK263"/>
  <c r="J263"/>
  <c r="BE263"/>
  <c r="BI254"/>
  <c r="BH254"/>
  <c r="BG254"/>
  <c r="BF254"/>
  <c r="T254"/>
  <c r="T253"/>
  <c r="R254"/>
  <c r="R253"/>
  <c r="P254"/>
  <c r="P253"/>
  <c r="BK254"/>
  <c r="BK253"/>
  <c r="J253" s="1"/>
  <c r="J254"/>
  <c r="BE254" s="1"/>
  <c r="J64"/>
  <c r="BI247"/>
  <c r="BH247"/>
  <c r="BG247"/>
  <c r="BF247"/>
  <c r="T247"/>
  <c r="T246"/>
  <c r="R247"/>
  <c r="R246"/>
  <c r="P247"/>
  <c r="P246"/>
  <c r="BK247"/>
  <c r="BK246"/>
  <c r="J246" s="1"/>
  <c r="J247"/>
  <c r="BE247" s="1"/>
  <c r="J63"/>
  <c r="BI241"/>
  <c r="BH241"/>
  <c r="BG241"/>
  <c r="BF241"/>
  <c r="T241"/>
  <c r="R241"/>
  <c r="P241"/>
  <c r="BK241"/>
  <c r="J241"/>
  <c r="BE241"/>
  <c r="BI239"/>
  <c r="BH239"/>
  <c r="BG239"/>
  <c r="BF239"/>
  <c r="T239"/>
  <c r="R239"/>
  <c r="P239"/>
  <c r="BK239"/>
  <c r="J239"/>
  <c r="BE239"/>
  <c r="BI236"/>
  <c r="BH236"/>
  <c r="BG236"/>
  <c r="BF236"/>
  <c r="T236"/>
  <c r="R236"/>
  <c r="P236"/>
  <c r="BK236"/>
  <c r="J236"/>
  <c r="BE236"/>
  <c r="BI222"/>
  <c r="BH222"/>
  <c r="BG222"/>
  <c r="BF222"/>
  <c r="T222"/>
  <c r="R222"/>
  <c r="P222"/>
  <c r="BK222"/>
  <c r="J222"/>
  <c r="BE222"/>
  <c r="BI210"/>
  <c r="BH210"/>
  <c r="BG210"/>
  <c r="BF210"/>
  <c r="T210"/>
  <c r="R210"/>
  <c r="P210"/>
  <c r="BK210"/>
  <c r="J210"/>
  <c r="BE210"/>
  <c r="BI197"/>
  <c r="BH197"/>
  <c r="BG197"/>
  <c r="BF197"/>
  <c r="T197"/>
  <c r="R197"/>
  <c r="P197"/>
  <c r="BK197"/>
  <c r="J197"/>
  <c r="BE197"/>
  <c r="BI194"/>
  <c r="BH194"/>
  <c r="BG194"/>
  <c r="BF194"/>
  <c r="T194"/>
  <c r="R194"/>
  <c r="P194"/>
  <c r="BK194"/>
  <c r="J194"/>
  <c r="BE194"/>
  <c r="BI192"/>
  <c r="BH192"/>
  <c r="BG192"/>
  <c r="BF192"/>
  <c r="T192"/>
  <c r="R192"/>
  <c r="P192"/>
  <c r="BK192"/>
  <c r="J192"/>
  <c r="BE192"/>
  <c r="BI185"/>
  <c r="BH185"/>
  <c r="BG185"/>
  <c r="BF185"/>
  <c r="T185"/>
  <c r="R185"/>
  <c r="P185"/>
  <c r="BK185"/>
  <c r="J185"/>
  <c r="BE185"/>
  <c r="BI183"/>
  <c r="BH183"/>
  <c r="BG183"/>
  <c r="BF183"/>
  <c r="T183"/>
  <c r="R183"/>
  <c r="P183"/>
  <c r="BK183"/>
  <c r="J183"/>
  <c r="BE183"/>
  <c r="BI181"/>
  <c r="BH181"/>
  <c r="BG181"/>
  <c r="BF181"/>
  <c r="T181"/>
  <c r="R181"/>
  <c r="P181"/>
  <c r="BK181"/>
  <c r="J181"/>
  <c r="BE181"/>
  <c r="BI174"/>
  <c r="BH174"/>
  <c r="BG174"/>
  <c r="BF174"/>
  <c r="T174"/>
  <c r="R174"/>
  <c r="P174"/>
  <c r="BK174"/>
  <c r="J174"/>
  <c r="BE174"/>
  <c r="BI167"/>
  <c r="BH167"/>
  <c r="BG167"/>
  <c r="BF167"/>
  <c r="T167"/>
  <c r="R167"/>
  <c r="P167"/>
  <c r="BK167"/>
  <c r="J167"/>
  <c r="BE167"/>
  <c r="BI164"/>
  <c r="BH164"/>
  <c r="BG164"/>
  <c r="BF164"/>
  <c r="T164"/>
  <c r="R164"/>
  <c r="P164"/>
  <c r="BK164"/>
  <c r="J164"/>
  <c r="BE164"/>
  <c r="BI162"/>
  <c r="BH162"/>
  <c r="BG162"/>
  <c r="BF162"/>
  <c r="T162"/>
  <c r="R162"/>
  <c r="P162"/>
  <c r="BK162"/>
  <c r="J162"/>
  <c r="BE162"/>
  <c r="BI158"/>
  <c r="BH158"/>
  <c r="BG158"/>
  <c r="BF158"/>
  <c r="T158"/>
  <c r="R158"/>
  <c r="P158"/>
  <c r="BK158"/>
  <c r="J158"/>
  <c r="BE158"/>
  <c r="BI155"/>
  <c r="BH155"/>
  <c r="BG155"/>
  <c r="BF155"/>
  <c r="T155"/>
  <c r="R155"/>
  <c r="P155"/>
  <c r="BK155"/>
  <c r="J155"/>
  <c r="BE155"/>
  <c r="BI129"/>
  <c r="BH129"/>
  <c r="BG129"/>
  <c r="BF129"/>
  <c r="T129"/>
  <c r="R129"/>
  <c r="P129"/>
  <c r="BK129"/>
  <c r="J129"/>
  <c r="BE129"/>
  <c r="BI123"/>
  <c r="BH123"/>
  <c r="BG123"/>
  <c r="BF123"/>
  <c r="T123"/>
  <c r="R123"/>
  <c r="P123"/>
  <c r="BK123"/>
  <c r="J123"/>
  <c r="BE123"/>
  <c r="BI119"/>
  <c r="BH119"/>
  <c r="BG119"/>
  <c r="BF119"/>
  <c r="T119"/>
  <c r="R119"/>
  <c r="P119"/>
  <c r="BK119"/>
  <c r="J119"/>
  <c r="BE119"/>
  <c r="BI115"/>
  <c r="BH115"/>
  <c r="BG115"/>
  <c r="BF115"/>
  <c r="T115"/>
  <c r="R115"/>
  <c r="P115"/>
  <c r="BK115"/>
  <c r="J115"/>
  <c r="BE115"/>
  <c r="BI111"/>
  <c r="BH111"/>
  <c r="BG111"/>
  <c r="BF111"/>
  <c r="T111"/>
  <c r="R111"/>
  <c r="P111"/>
  <c r="BK111"/>
  <c r="J111"/>
  <c r="BE111"/>
  <c r="BI108"/>
  <c r="BH108"/>
  <c r="BG108"/>
  <c r="BF108"/>
  <c r="T108"/>
  <c r="R108"/>
  <c r="P108"/>
  <c r="BK108"/>
  <c r="J108"/>
  <c r="BE108"/>
  <c r="BI99"/>
  <c r="BH99"/>
  <c r="BG99"/>
  <c r="BF99"/>
  <c r="T99"/>
  <c r="R99"/>
  <c r="P99"/>
  <c r="BK99"/>
  <c r="J99"/>
  <c r="BE99"/>
  <c r="BI96"/>
  <c r="F36"/>
  <c r="BD59" i="1" s="1"/>
  <c r="BH96" i="8"/>
  <c r="BG96"/>
  <c r="F34"/>
  <c r="BB59" i="1" s="1"/>
  <c r="BF96" i="8"/>
  <c r="T96"/>
  <c r="T95"/>
  <c r="R96"/>
  <c r="R95"/>
  <c r="R94" s="1"/>
  <c r="R93" s="1"/>
  <c r="P96"/>
  <c r="P95"/>
  <c r="BK96"/>
  <c r="J96"/>
  <c r="BE96" s="1"/>
  <c r="J32" s="1"/>
  <c r="AV59" i="1" s="1"/>
  <c r="F32" i="8"/>
  <c r="AZ59" i="1" s="1"/>
  <c r="J89" i="8"/>
  <c r="F89"/>
  <c r="F87"/>
  <c r="E85"/>
  <c r="J55"/>
  <c r="F55"/>
  <c r="F53"/>
  <c r="E51"/>
  <c r="J20"/>
  <c r="E20"/>
  <c r="F90" s="1"/>
  <c r="J19"/>
  <c r="J14"/>
  <c r="J87" s="1"/>
  <c r="J53"/>
  <c r="E7"/>
  <c r="E81" s="1"/>
  <c r="AY58" i="1"/>
  <c r="AX58"/>
  <c r="BI200" i="7"/>
  <c r="BH200"/>
  <c r="BG200"/>
  <c r="BF200"/>
  <c r="T200"/>
  <c r="R200"/>
  <c r="P200"/>
  <c r="BK200"/>
  <c r="J200"/>
  <c r="BE200" s="1"/>
  <c r="BI198"/>
  <c r="BH198"/>
  <c r="BG198"/>
  <c r="BF198"/>
  <c r="T198"/>
  <c r="R198"/>
  <c r="P198"/>
  <c r="BK198"/>
  <c r="J198"/>
  <c r="BE198" s="1"/>
  <c r="BI194"/>
  <c r="BH194"/>
  <c r="BG194"/>
  <c r="BF194"/>
  <c r="T194"/>
  <c r="T193" s="1"/>
  <c r="T192" s="1"/>
  <c r="R194"/>
  <c r="R193"/>
  <c r="R192" s="1"/>
  <c r="P194"/>
  <c r="P193" s="1"/>
  <c r="P192" s="1"/>
  <c r="BK194"/>
  <c r="BK193"/>
  <c r="J193" s="1"/>
  <c r="BK192"/>
  <c r="J192" s="1"/>
  <c r="J72" s="1"/>
  <c r="J194"/>
  <c r="BE194" s="1"/>
  <c r="J73"/>
  <c r="BI190"/>
  <c r="BH190"/>
  <c r="BG190"/>
  <c r="BF190"/>
  <c r="T190"/>
  <c r="R190"/>
  <c r="P190"/>
  <c r="BK190"/>
  <c r="J190"/>
  <c r="BE190" s="1"/>
  <c r="BI188"/>
  <c r="BH188"/>
  <c r="BG188"/>
  <c r="BF188"/>
  <c r="T188"/>
  <c r="R188"/>
  <c r="P188"/>
  <c r="BK188"/>
  <c r="J188"/>
  <c r="BE188" s="1"/>
  <c r="BI186"/>
  <c r="BH186"/>
  <c r="BG186"/>
  <c r="BF186"/>
  <c r="T186"/>
  <c r="R186"/>
  <c r="P186"/>
  <c r="BK186"/>
  <c r="J186"/>
  <c r="BE186" s="1"/>
  <c r="BI182"/>
  <c r="BH182"/>
  <c r="BG182"/>
  <c r="BF182"/>
  <c r="T182"/>
  <c r="T181" s="1"/>
  <c r="R182"/>
  <c r="R181" s="1"/>
  <c r="P182"/>
  <c r="P181" s="1"/>
  <c r="BK182"/>
  <c r="BK181" s="1"/>
  <c r="J181"/>
  <c r="J71" s="1"/>
  <c r="J182"/>
  <c r="BE182"/>
  <c r="BI179"/>
  <c r="BH179"/>
  <c r="BG179"/>
  <c r="BF179"/>
  <c r="T179"/>
  <c r="R179"/>
  <c r="P179"/>
  <c r="BK179"/>
  <c r="J179"/>
  <c r="BE179" s="1"/>
  <c r="BI176"/>
  <c r="BH176"/>
  <c r="BG176"/>
  <c r="BF176"/>
  <c r="T176"/>
  <c r="R176"/>
  <c r="P176"/>
  <c r="BK176"/>
  <c r="J176"/>
  <c r="BE176" s="1"/>
  <c r="BI172"/>
  <c r="BH172"/>
  <c r="BG172"/>
  <c r="BF172"/>
  <c r="T172"/>
  <c r="R172"/>
  <c r="R171" s="1"/>
  <c r="P172"/>
  <c r="BK172"/>
  <c r="BK171" s="1"/>
  <c r="J171" s="1"/>
  <c r="J70" s="1"/>
  <c r="J172"/>
  <c r="BE172"/>
  <c r="BI167"/>
  <c r="BH167"/>
  <c r="BG167"/>
  <c r="BF167"/>
  <c r="T167"/>
  <c r="T166" s="1"/>
  <c r="R167"/>
  <c r="R166"/>
  <c r="P167"/>
  <c r="P166" s="1"/>
  <c r="BK167"/>
  <c r="BK166"/>
  <c r="J166" s="1"/>
  <c r="BK165"/>
  <c r="J165" s="1"/>
  <c r="J68" s="1"/>
  <c r="J167"/>
  <c r="BE167" s="1"/>
  <c r="J69"/>
  <c r="BI163"/>
  <c r="BH163"/>
  <c r="BG163"/>
  <c r="BF163"/>
  <c r="T163"/>
  <c r="T162" s="1"/>
  <c r="R163"/>
  <c r="R162" s="1"/>
  <c r="P163"/>
  <c r="P162" s="1"/>
  <c r="BK163"/>
  <c r="BK162" s="1"/>
  <c r="J162" s="1"/>
  <c r="J67" s="1"/>
  <c r="J163"/>
  <c r="BE163"/>
  <c r="BI160"/>
  <c r="BH160"/>
  <c r="BG160"/>
  <c r="BF160"/>
  <c r="T160"/>
  <c r="R160"/>
  <c r="P160"/>
  <c r="BK160"/>
  <c r="J160"/>
  <c r="BE160" s="1"/>
  <c r="BI158"/>
  <c r="BH158"/>
  <c r="BG158"/>
  <c r="BF158"/>
  <c r="T158"/>
  <c r="R158"/>
  <c r="P158"/>
  <c r="BK158"/>
  <c r="J158"/>
  <c r="BE158" s="1"/>
  <c r="BI155"/>
  <c r="BH155"/>
  <c r="BG155"/>
  <c r="BF155"/>
  <c r="T155"/>
  <c r="R155"/>
  <c r="P155"/>
  <c r="BK155"/>
  <c r="J155"/>
  <c r="BE155" s="1"/>
  <c r="BI152"/>
  <c r="BH152"/>
  <c r="BG152"/>
  <c r="BF152"/>
  <c r="T152"/>
  <c r="R152"/>
  <c r="R151" s="1"/>
  <c r="P152"/>
  <c r="BK152"/>
  <c r="BK151" s="1"/>
  <c r="J151" s="1"/>
  <c r="J66" s="1"/>
  <c r="J152"/>
  <c r="BE152"/>
  <c r="BI149"/>
  <c r="BH149"/>
  <c r="BG149"/>
  <c r="BF149"/>
  <c r="T149"/>
  <c r="R149"/>
  <c r="P149"/>
  <c r="BK149"/>
  <c r="J149"/>
  <c r="BE149" s="1"/>
  <c r="BI147"/>
  <c r="BH147"/>
  <c r="BG147"/>
  <c r="BF147"/>
  <c r="T147"/>
  <c r="R147"/>
  <c r="P147"/>
  <c r="BK147"/>
  <c r="J147"/>
  <c r="BE147" s="1"/>
  <c r="BI145"/>
  <c r="BH145"/>
  <c r="BG145"/>
  <c r="BF145"/>
  <c r="T145"/>
  <c r="R145"/>
  <c r="P145"/>
  <c r="BK145"/>
  <c r="J145"/>
  <c r="BE145" s="1"/>
  <c r="BI141"/>
  <c r="BH141"/>
  <c r="BG141"/>
  <c r="BF141"/>
  <c r="T141"/>
  <c r="R141"/>
  <c r="P141"/>
  <c r="BK141"/>
  <c r="J141"/>
  <c r="BE141" s="1"/>
  <c r="BI139"/>
  <c r="BH139"/>
  <c r="BG139"/>
  <c r="BF139"/>
  <c r="T139"/>
  <c r="R139"/>
  <c r="P139"/>
  <c r="BK139"/>
  <c r="J139"/>
  <c r="BE139" s="1"/>
  <c r="BI137"/>
  <c r="BH137"/>
  <c r="BG137"/>
  <c r="BF137"/>
  <c r="T137"/>
  <c r="R137"/>
  <c r="P137"/>
  <c r="BK137"/>
  <c r="J137"/>
  <c r="BE137" s="1"/>
  <c r="BI133"/>
  <c r="BH133"/>
  <c r="BG133"/>
  <c r="BF133"/>
  <c r="T133"/>
  <c r="T132" s="1"/>
  <c r="R133"/>
  <c r="R132" s="1"/>
  <c r="P133"/>
  <c r="P132" s="1"/>
  <c r="BK133"/>
  <c r="BK132" s="1"/>
  <c r="J132"/>
  <c r="J65" s="1"/>
  <c r="J133"/>
  <c r="BE133"/>
  <c r="BI130"/>
  <c r="BH130"/>
  <c r="BG130"/>
  <c r="BF130"/>
  <c r="T130"/>
  <c r="R130"/>
  <c r="P130"/>
  <c r="BK130"/>
  <c r="J130"/>
  <c r="BE130" s="1"/>
  <c r="BI126"/>
  <c r="BH126"/>
  <c r="BG126"/>
  <c r="BF126"/>
  <c r="T126"/>
  <c r="R126"/>
  <c r="P126"/>
  <c r="BK126"/>
  <c r="J126"/>
  <c r="BE126" s="1"/>
  <c r="BI122"/>
  <c r="BH122"/>
  <c r="BG122"/>
  <c r="BF122"/>
  <c r="T122"/>
  <c r="R122"/>
  <c r="P122"/>
  <c r="BK122"/>
  <c r="J122"/>
  <c r="BE122" s="1"/>
  <c r="BI118"/>
  <c r="BH118"/>
  <c r="BG118"/>
  <c r="BF118"/>
  <c r="T118"/>
  <c r="T117" s="1"/>
  <c r="R118"/>
  <c r="R117" s="1"/>
  <c r="P118"/>
  <c r="P117" s="1"/>
  <c r="BK118"/>
  <c r="BK117" s="1"/>
  <c r="J117"/>
  <c r="J64" s="1"/>
  <c r="J118"/>
  <c r="BE118"/>
  <c r="BI113"/>
  <c r="BH113"/>
  <c r="BG113"/>
  <c r="BF113"/>
  <c r="T113"/>
  <c r="T112" s="1"/>
  <c r="R113"/>
  <c r="R112" s="1"/>
  <c r="P113"/>
  <c r="P112" s="1"/>
  <c r="BK113"/>
  <c r="BK112" s="1"/>
  <c r="J112" s="1"/>
  <c r="J63" s="1"/>
  <c r="J113"/>
  <c r="BE113"/>
  <c r="BI109"/>
  <c r="BH109"/>
  <c r="BG109"/>
  <c r="BF109"/>
  <c r="T109"/>
  <c r="R109"/>
  <c r="P109"/>
  <c r="BK109"/>
  <c r="J109"/>
  <c r="BE109" s="1"/>
  <c r="BI107"/>
  <c r="BH107"/>
  <c r="BG107"/>
  <c r="BF107"/>
  <c r="T107"/>
  <c r="R107"/>
  <c r="P107"/>
  <c r="BK107"/>
  <c r="J107"/>
  <c r="BE107" s="1"/>
  <c r="BI105"/>
  <c r="BH105"/>
  <c r="BG105"/>
  <c r="BF105"/>
  <c r="T105"/>
  <c r="R105"/>
  <c r="P105"/>
  <c r="BK105"/>
  <c r="J105"/>
  <c r="BE105" s="1"/>
  <c r="BI102"/>
  <c r="BH102"/>
  <c r="BG102"/>
  <c r="BF102"/>
  <c r="T102"/>
  <c r="R102"/>
  <c r="P102"/>
  <c r="BK102"/>
  <c r="J102"/>
  <c r="BE102" s="1"/>
  <c r="BI98"/>
  <c r="F36" s="1"/>
  <c r="BD58" i="1" s="1"/>
  <c r="BH98" i="7"/>
  <c r="F35"/>
  <c r="BC58" i="1" s="1"/>
  <c r="BG98" i="7"/>
  <c r="F34" s="1"/>
  <c r="BB58" i="1" s="1"/>
  <c r="BF98" i="7"/>
  <c r="J33"/>
  <c r="AW58" i="1" s="1"/>
  <c r="F33" i="7"/>
  <c r="BA58" i="1" s="1"/>
  <c r="T98" i="7"/>
  <c r="R98"/>
  <c r="R97" s="1"/>
  <c r="R96"/>
  <c r="P98"/>
  <c r="BK98"/>
  <c r="BK97"/>
  <c r="J97" s="1"/>
  <c r="J62" s="1"/>
  <c r="BK96"/>
  <c r="J96" s="1"/>
  <c r="J98"/>
  <c r="BE98"/>
  <c r="J61"/>
  <c r="J91"/>
  <c r="F91"/>
  <c r="F89"/>
  <c r="E87"/>
  <c r="J55"/>
  <c r="F55"/>
  <c r="F53"/>
  <c r="E51"/>
  <c r="J20"/>
  <c r="E20"/>
  <c r="F56" s="1"/>
  <c r="J19"/>
  <c r="J14"/>
  <c r="J53" s="1"/>
  <c r="E7"/>
  <c r="E83" s="1"/>
  <c r="AY57" i="1"/>
  <c r="AX57"/>
  <c r="BI467" i="6"/>
  <c r="BH467"/>
  <c r="BG467"/>
  <c r="BF467"/>
  <c r="T467"/>
  <c r="R467"/>
  <c r="P467"/>
  <c r="BK467"/>
  <c r="J467"/>
  <c r="BE467"/>
  <c r="BI465"/>
  <c r="BH465"/>
  <c r="BG465"/>
  <c r="BF465"/>
  <c r="T465"/>
  <c r="R465"/>
  <c r="P465"/>
  <c r="BK465"/>
  <c r="J465"/>
  <c r="BE465"/>
  <c r="BI462"/>
  <c r="BH462"/>
  <c r="BG462"/>
  <c r="BF462"/>
  <c r="T462"/>
  <c r="T461"/>
  <c r="T460" s="1"/>
  <c r="R462"/>
  <c r="P462"/>
  <c r="P461"/>
  <c r="P460" s="1"/>
  <c r="BK462"/>
  <c r="J462"/>
  <c r="BE462"/>
  <c r="BI456"/>
  <c r="BH456"/>
  <c r="BG456"/>
  <c r="BF456"/>
  <c r="T456"/>
  <c r="R456"/>
  <c r="P456"/>
  <c r="BK456"/>
  <c r="J456"/>
  <c r="BE456"/>
  <c r="BI454"/>
  <c r="BH454"/>
  <c r="BG454"/>
  <c r="BF454"/>
  <c r="T454"/>
  <c r="T453"/>
  <c r="R454"/>
  <c r="R453"/>
  <c r="P454"/>
  <c r="P453"/>
  <c r="BK454"/>
  <c r="BK453"/>
  <c r="J453" s="1"/>
  <c r="J454"/>
  <c r="BE454" s="1"/>
  <c r="J79"/>
  <c r="BI448"/>
  <c r="BH448"/>
  <c r="BG448"/>
  <c r="BF448"/>
  <c r="T448"/>
  <c r="R448"/>
  <c r="P448"/>
  <c r="BK448"/>
  <c r="J448"/>
  <c r="BE448"/>
  <c r="BI446"/>
  <c r="BH446"/>
  <c r="BG446"/>
  <c r="BF446"/>
  <c r="T446"/>
  <c r="R446"/>
  <c r="P446"/>
  <c r="BK446"/>
  <c r="J446"/>
  <c r="BE446"/>
  <c r="BI444"/>
  <c r="BH444"/>
  <c r="BG444"/>
  <c r="BF444"/>
  <c r="T444"/>
  <c r="R444"/>
  <c r="P444"/>
  <c r="BK444"/>
  <c r="J444"/>
  <c r="BE444"/>
  <c r="BI442"/>
  <c r="BH442"/>
  <c r="BG442"/>
  <c r="BF442"/>
  <c r="T442"/>
  <c r="R442"/>
  <c r="P442"/>
  <c r="BK442"/>
  <c r="J442"/>
  <c r="BE442"/>
  <c r="BI440"/>
  <c r="BH440"/>
  <c r="BG440"/>
  <c r="BF440"/>
  <c r="T440"/>
  <c r="R440"/>
  <c r="P440"/>
  <c r="BK440"/>
  <c r="J440"/>
  <c r="BE440"/>
  <c r="BI433"/>
  <c r="BH433"/>
  <c r="BG433"/>
  <c r="BF433"/>
  <c r="T433"/>
  <c r="T432"/>
  <c r="R433"/>
  <c r="R432"/>
  <c r="P433"/>
  <c r="P432"/>
  <c r="BK433"/>
  <c r="BK432"/>
  <c r="J432" s="1"/>
  <c r="J433"/>
  <c r="BE433" s="1"/>
  <c r="J78"/>
  <c r="BI424"/>
  <c r="BH424"/>
  <c r="BG424"/>
  <c r="BF424"/>
  <c r="T424"/>
  <c r="T423"/>
  <c r="R424"/>
  <c r="R423"/>
  <c r="P424"/>
  <c r="P423"/>
  <c r="BK424"/>
  <c r="BK423"/>
  <c r="J423" s="1"/>
  <c r="J424"/>
  <c r="BE424" s="1"/>
  <c r="J77"/>
  <c r="BI421"/>
  <c r="BH421"/>
  <c r="BG421"/>
  <c r="BF421"/>
  <c r="T421"/>
  <c r="R421"/>
  <c r="P421"/>
  <c r="BK421"/>
  <c r="J421"/>
  <c r="BE421"/>
  <c r="BI418"/>
  <c r="BH418"/>
  <c r="BG418"/>
  <c r="BF418"/>
  <c r="T418"/>
  <c r="R418"/>
  <c r="P418"/>
  <c r="BK418"/>
  <c r="J418"/>
  <c r="BE418"/>
  <c r="BI416"/>
  <c r="BH416"/>
  <c r="BG416"/>
  <c r="BF416"/>
  <c r="T416"/>
  <c r="R416"/>
  <c r="P416"/>
  <c r="BK416"/>
  <c r="J416"/>
  <c r="BE416"/>
  <c r="BI412"/>
  <c r="BH412"/>
  <c r="BG412"/>
  <c r="BF412"/>
  <c r="T412"/>
  <c r="R412"/>
  <c r="P412"/>
  <c r="BK412"/>
  <c r="J412"/>
  <c r="BE412"/>
  <c r="BI410"/>
  <c r="BH410"/>
  <c r="BG410"/>
  <c r="BF410"/>
  <c r="T410"/>
  <c r="R410"/>
  <c r="P410"/>
  <c r="BK410"/>
  <c r="J410"/>
  <c r="BE410"/>
  <c r="BI408"/>
  <c r="BH408"/>
  <c r="BG408"/>
  <c r="BF408"/>
  <c r="T408"/>
  <c r="R408"/>
  <c r="P408"/>
  <c r="BK408"/>
  <c r="J408"/>
  <c r="BE408"/>
  <c r="BI406"/>
  <c r="BH406"/>
  <c r="BG406"/>
  <c r="BF406"/>
  <c r="T406"/>
  <c r="T405"/>
  <c r="R406"/>
  <c r="R405"/>
  <c r="P406"/>
  <c r="P405"/>
  <c r="BK406"/>
  <c r="BK405"/>
  <c r="J405" s="1"/>
  <c r="J406"/>
  <c r="BE406" s="1"/>
  <c r="J76"/>
  <c r="BI401"/>
  <c r="BH401"/>
  <c r="BG401"/>
  <c r="BF401"/>
  <c r="T401"/>
  <c r="R401"/>
  <c r="P401"/>
  <c r="BK401"/>
  <c r="J401"/>
  <c r="BE401"/>
  <c r="BI397"/>
  <c r="BH397"/>
  <c r="BG397"/>
  <c r="BF397"/>
  <c r="T397"/>
  <c r="R397"/>
  <c r="P397"/>
  <c r="BK397"/>
  <c r="J397"/>
  <c r="BE397"/>
  <c r="BI393"/>
  <c r="BH393"/>
  <c r="BG393"/>
  <c r="BF393"/>
  <c r="T393"/>
  <c r="T392"/>
  <c r="R393"/>
  <c r="R392"/>
  <c r="P393"/>
  <c r="P392"/>
  <c r="BK393"/>
  <c r="BK392"/>
  <c r="J392" s="1"/>
  <c r="J393"/>
  <c r="BE393" s="1"/>
  <c r="J75"/>
  <c r="BI388"/>
  <c r="BH388"/>
  <c r="BG388"/>
  <c r="BF388"/>
  <c r="T388"/>
  <c r="R388"/>
  <c r="P388"/>
  <c r="BK388"/>
  <c r="J388"/>
  <c r="BE388"/>
  <c r="BI384"/>
  <c r="BH384"/>
  <c r="BG384"/>
  <c r="BF384"/>
  <c r="T384"/>
  <c r="R384"/>
  <c r="P384"/>
  <c r="BK384"/>
  <c r="J384"/>
  <c r="BE384"/>
  <c r="BI380"/>
  <c r="BH380"/>
  <c r="BG380"/>
  <c r="BF380"/>
  <c r="T380"/>
  <c r="R380"/>
  <c r="P380"/>
  <c r="BK380"/>
  <c r="J380"/>
  <c r="BE380"/>
  <c r="BI376"/>
  <c r="BH376"/>
  <c r="BG376"/>
  <c r="BF376"/>
  <c r="T376"/>
  <c r="R376"/>
  <c r="P376"/>
  <c r="BK376"/>
  <c r="J376"/>
  <c r="BE376"/>
  <c r="BI372"/>
  <c r="BH372"/>
  <c r="BG372"/>
  <c r="BF372"/>
  <c r="T372"/>
  <c r="R372"/>
  <c r="P372"/>
  <c r="BK372"/>
  <c r="J372"/>
  <c r="BE372"/>
  <c r="BI368"/>
  <c r="BH368"/>
  <c r="BG368"/>
  <c r="BF368"/>
  <c r="T368"/>
  <c r="R368"/>
  <c r="P368"/>
  <c r="BK368"/>
  <c r="J368"/>
  <c r="BE368"/>
  <c r="BI364"/>
  <c r="BH364"/>
  <c r="BG364"/>
  <c r="BF364"/>
  <c r="T364"/>
  <c r="R364"/>
  <c r="P364"/>
  <c r="BK364"/>
  <c r="J364"/>
  <c r="BE364"/>
  <c r="BI360"/>
  <c r="BH360"/>
  <c r="BG360"/>
  <c r="BF360"/>
  <c r="T360"/>
  <c r="R360"/>
  <c r="P360"/>
  <c r="BK360"/>
  <c r="J360"/>
  <c r="BE360"/>
  <c r="BI356"/>
  <c r="BH356"/>
  <c r="BG356"/>
  <c r="BF356"/>
  <c r="T356"/>
  <c r="R356"/>
  <c r="P356"/>
  <c r="BK356"/>
  <c r="J356"/>
  <c r="BE356"/>
  <c r="BI352"/>
  <c r="BH352"/>
  <c r="BG352"/>
  <c r="BF352"/>
  <c r="T352"/>
  <c r="T351"/>
  <c r="R352"/>
  <c r="R351"/>
  <c r="P352"/>
  <c r="P351"/>
  <c r="BK352"/>
  <c r="BK351"/>
  <c r="J351" s="1"/>
  <c r="J352"/>
  <c r="BE352" s="1"/>
  <c r="J74"/>
  <c r="BI349"/>
  <c r="BH349"/>
  <c r="BG349"/>
  <c r="BF349"/>
  <c r="T349"/>
  <c r="R349"/>
  <c r="P349"/>
  <c r="BK349"/>
  <c r="J349"/>
  <c r="BE349"/>
  <c r="BI347"/>
  <c r="BH347"/>
  <c r="BG347"/>
  <c r="BF347"/>
  <c r="T347"/>
  <c r="R347"/>
  <c r="P347"/>
  <c r="BK347"/>
  <c r="J347"/>
  <c r="BE347"/>
  <c r="BI343"/>
  <c r="BH343"/>
  <c r="BG343"/>
  <c r="BF343"/>
  <c r="T343"/>
  <c r="T342"/>
  <c r="R343"/>
  <c r="R342"/>
  <c r="P343"/>
  <c r="P342"/>
  <c r="BK343"/>
  <c r="BK342"/>
  <c r="J342" s="1"/>
  <c r="J343"/>
  <c r="BE343" s="1"/>
  <c r="J73"/>
  <c r="BI340"/>
  <c r="BH340"/>
  <c r="BG340"/>
  <c r="BF340"/>
  <c r="T340"/>
  <c r="R340"/>
  <c r="P340"/>
  <c r="BK340"/>
  <c r="J340"/>
  <c r="BE340"/>
  <c r="BI336"/>
  <c r="BH336"/>
  <c r="BG336"/>
  <c r="BF336"/>
  <c r="T336"/>
  <c r="R336"/>
  <c r="P336"/>
  <c r="BK336"/>
  <c r="J336"/>
  <c r="BE336"/>
  <c r="BI333"/>
  <c r="BH333"/>
  <c r="BG333"/>
  <c r="BF333"/>
  <c r="T333"/>
  <c r="T332"/>
  <c r="R333"/>
  <c r="R332"/>
  <c r="P333"/>
  <c r="P332"/>
  <c r="BK333"/>
  <c r="BK332"/>
  <c r="J332" s="1"/>
  <c r="J333"/>
  <c r="BE333" s="1"/>
  <c r="J72"/>
  <c r="BI329"/>
  <c r="BH329"/>
  <c r="BG329"/>
  <c r="BF329"/>
  <c r="T329"/>
  <c r="R329"/>
  <c r="P329"/>
  <c r="BK329"/>
  <c r="J329"/>
  <c r="BE329"/>
  <c r="BI326"/>
  <c r="BH326"/>
  <c r="BG326"/>
  <c r="BF326"/>
  <c r="T326"/>
  <c r="R326"/>
  <c r="P326"/>
  <c r="BK326"/>
  <c r="J326"/>
  <c r="BE326"/>
  <c r="BI323"/>
  <c r="BH323"/>
  <c r="BG323"/>
  <c r="BF323"/>
  <c r="T323"/>
  <c r="R323"/>
  <c r="P323"/>
  <c r="BK323"/>
  <c r="J323"/>
  <c r="BE323"/>
  <c r="BI320"/>
  <c r="BH320"/>
  <c r="BG320"/>
  <c r="BF320"/>
  <c r="T320"/>
  <c r="R320"/>
  <c r="P320"/>
  <c r="BK320"/>
  <c r="J320"/>
  <c r="BE320"/>
  <c r="BI317"/>
  <c r="BH317"/>
  <c r="BG317"/>
  <c r="BF317"/>
  <c r="T317"/>
  <c r="R317"/>
  <c r="P317"/>
  <c r="BK317"/>
  <c r="J317"/>
  <c r="BE317"/>
  <c r="BI314"/>
  <c r="BH314"/>
  <c r="BG314"/>
  <c r="BF314"/>
  <c r="T314"/>
  <c r="R314"/>
  <c r="P314"/>
  <c r="BK314"/>
  <c r="J314"/>
  <c r="BE314"/>
  <c r="BI311"/>
  <c r="BH311"/>
  <c r="BG311"/>
  <c r="BF311"/>
  <c r="T311"/>
  <c r="R311"/>
  <c r="P311"/>
  <c r="BK311"/>
  <c r="J311"/>
  <c r="BE311"/>
  <c r="BI308"/>
  <c r="BH308"/>
  <c r="BG308"/>
  <c r="BF308"/>
  <c r="T308"/>
  <c r="R308"/>
  <c r="P308"/>
  <c r="BK308"/>
  <c r="J308"/>
  <c r="BE308"/>
  <c r="BI305"/>
  <c r="BH305"/>
  <c r="BG305"/>
  <c r="BF305"/>
  <c r="T305"/>
  <c r="T304"/>
  <c r="R305"/>
  <c r="R304"/>
  <c r="P305"/>
  <c r="P304"/>
  <c r="BK305"/>
  <c r="BK304"/>
  <c r="J304" s="1"/>
  <c r="J305"/>
  <c r="BE305" s="1"/>
  <c r="J71"/>
  <c r="BI300"/>
  <c r="BH300"/>
  <c r="BG300"/>
  <c r="BF300"/>
  <c r="T300"/>
  <c r="R300"/>
  <c r="P300"/>
  <c r="BK300"/>
  <c r="J300"/>
  <c r="BE300"/>
  <c r="BI296"/>
  <c r="BH296"/>
  <c r="BG296"/>
  <c r="BF296"/>
  <c r="T296"/>
  <c r="R296"/>
  <c r="P296"/>
  <c r="BK296"/>
  <c r="J296"/>
  <c r="BE296"/>
  <c r="BI292"/>
  <c r="BH292"/>
  <c r="BG292"/>
  <c r="BF292"/>
  <c r="T292"/>
  <c r="T291"/>
  <c r="R292"/>
  <c r="R291"/>
  <c r="P292"/>
  <c r="P291"/>
  <c r="BK292"/>
  <c r="BK291"/>
  <c r="J291" s="1"/>
  <c r="J292"/>
  <c r="BE292" s="1"/>
  <c r="J70"/>
  <c r="BI289"/>
  <c r="BH289"/>
  <c r="BG289"/>
  <c r="BF289"/>
  <c r="T289"/>
  <c r="R289"/>
  <c r="P289"/>
  <c r="BK289"/>
  <c r="J289"/>
  <c r="BE289"/>
  <c r="BI287"/>
  <c r="BH287"/>
  <c r="BG287"/>
  <c r="BF287"/>
  <c r="T287"/>
  <c r="R287"/>
  <c r="P287"/>
  <c r="BK287"/>
  <c r="J287"/>
  <c r="BE287"/>
  <c r="BI284"/>
  <c r="BH284"/>
  <c r="BG284"/>
  <c r="BF284"/>
  <c r="T284"/>
  <c r="R284"/>
  <c r="P284"/>
  <c r="BK284"/>
  <c r="J284"/>
  <c r="BE284"/>
  <c r="BI282"/>
  <c r="BH282"/>
  <c r="BG282"/>
  <c r="BF282"/>
  <c r="T282"/>
  <c r="R282"/>
  <c r="P282"/>
  <c r="BK282"/>
  <c r="J282"/>
  <c r="BE282"/>
  <c r="BI279"/>
  <c r="BH279"/>
  <c r="BG279"/>
  <c r="BF279"/>
  <c r="T279"/>
  <c r="R279"/>
  <c r="P279"/>
  <c r="BK279"/>
  <c r="J279"/>
  <c r="BE279"/>
  <c r="BI277"/>
  <c r="BH277"/>
  <c r="BG277"/>
  <c r="BF277"/>
  <c r="T277"/>
  <c r="R277"/>
  <c r="P277"/>
  <c r="BK277"/>
  <c r="J277"/>
  <c r="BE277"/>
  <c r="BI274"/>
  <c r="BH274"/>
  <c r="BG274"/>
  <c r="BF274"/>
  <c r="T274"/>
  <c r="R274"/>
  <c r="P274"/>
  <c r="BK274"/>
  <c r="J274"/>
  <c r="BE274"/>
  <c r="BI272"/>
  <c r="BH272"/>
  <c r="BG272"/>
  <c r="BF272"/>
  <c r="T272"/>
  <c r="R272"/>
  <c r="P272"/>
  <c r="BK272"/>
  <c r="J272"/>
  <c r="BE272"/>
  <c r="BI269"/>
  <c r="BH269"/>
  <c r="BG269"/>
  <c r="BF269"/>
  <c r="T269"/>
  <c r="T268"/>
  <c r="T267" s="1"/>
  <c r="R269"/>
  <c r="P269"/>
  <c r="P268"/>
  <c r="P267" s="1"/>
  <c r="BK269"/>
  <c r="J269"/>
  <c r="BE269"/>
  <c r="BI265"/>
  <c r="BH265"/>
  <c r="BG265"/>
  <c r="BF265"/>
  <c r="T265"/>
  <c r="T264"/>
  <c r="R265"/>
  <c r="R264"/>
  <c r="P265"/>
  <c r="P264"/>
  <c r="BK265"/>
  <c r="BK264"/>
  <c r="J264" s="1"/>
  <c r="J265"/>
  <c r="BE265" s="1"/>
  <c r="J67"/>
  <c r="BI261"/>
  <c r="BH261"/>
  <c r="BG261"/>
  <c r="BF261"/>
  <c r="T261"/>
  <c r="R261"/>
  <c r="P261"/>
  <c r="BK261"/>
  <c r="J261"/>
  <c r="BE261"/>
  <c r="BI259"/>
  <c r="BH259"/>
  <c r="BG259"/>
  <c r="BF259"/>
  <c r="T259"/>
  <c r="R259"/>
  <c r="P259"/>
  <c r="BK259"/>
  <c r="J259"/>
  <c r="BE259"/>
  <c r="BI256"/>
  <c r="BH256"/>
  <c r="BG256"/>
  <c r="BF256"/>
  <c r="T256"/>
  <c r="R256"/>
  <c r="P256"/>
  <c r="BK256"/>
  <c r="J256"/>
  <c r="BE256"/>
  <c r="BI253"/>
  <c r="BH253"/>
  <c r="BG253"/>
  <c r="BF253"/>
  <c r="T253"/>
  <c r="R253"/>
  <c r="P253"/>
  <c r="BK253"/>
  <c r="J253"/>
  <c r="BE253"/>
  <c r="BI250"/>
  <c r="BH250"/>
  <c r="BG250"/>
  <c r="BF250"/>
  <c r="T250"/>
  <c r="R250"/>
  <c r="P250"/>
  <c r="BK250"/>
  <c r="J250"/>
  <c r="BE250"/>
  <c r="BI247"/>
  <c r="BH247"/>
  <c r="BG247"/>
  <c r="BF247"/>
  <c r="T247"/>
  <c r="R247"/>
  <c r="P247"/>
  <c r="BK247"/>
  <c r="J247"/>
  <c r="BE247"/>
  <c r="BI245"/>
  <c r="BH245"/>
  <c r="BG245"/>
  <c r="BF245"/>
  <c r="T245"/>
  <c r="T244"/>
  <c r="R245"/>
  <c r="R244"/>
  <c r="P245"/>
  <c r="P244"/>
  <c r="BK245"/>
  <c r="BK244"/>
  <c r="J244" s="1"/>
  <c r="J245"/>
  <c r="BE245" s="1"/>
  <c r="J66"/>
  <c r="BI238"/>
  <c r="BH238"/>
  <c r="BG238"/>
  <c r="BF238"/>
  <c r="T238"/>
  <c r="R238"/>
  <c r="P238"/>
  <c r="BK238"/>
  <c r="J238"/>
  <c r="BE238"/>
  <c r="BI232"/>
  <c r="BH232"/>
  <c r="BG232"/>
  <c r="BF232"/>
  <c r="T232"/>
  <c r="R232"/>
  <c r="P232"/>
  <c r="BK232"/>
  <c r="J232"/>
  <c r="BE232"/>
  <c r="BI228"/>
  <c r="BH228"/>
  <c r="BG228"/>
  <c r="BF228"/>
  <c r="T228"/>
  <c r="R228"/>
  <c r="P228"/>
  <c r="BK228"/>
  <c r="J228"/>
  <c r="BE228"/>
  <c r="BI224"/>
  <c r="BH224"/>
  <c r="BG224"/>
  <c r="BF224"/>
  <c r="T224"/>
  <c r="R224"/>
  <c r="P224"/>
  <c r="BK224"/>
  <c r="J224"/>
  <c r="BE224"/>
  <c r="BI220"/>
  <c r="BH220"/>
  <c r="BG220"/>
  <c r="BF220"/>
  <c r="T220"/>
  <c r="R220"/>
  <c r="P220"/>
  <c r="BK220"/>
  <c r="J220"/>
  <c r="BE220"/>
  <c r="BI216"/>
  <c r="BH216"/>
  <c r="BG216"/>
  <c r="BF216"/>
  <c r="T216"/>
  <c r="R216"/>
  <c r="P216"/>
  <c r="BK216"/>
  <c r="J216"/>
  <c r="BE216"/>
  <c r="BI212"/>
  <c r="BH212"/>
  <c r="BG212"/>
  <c r="BF212"/>
  <c r="T212"/>
  <c r="R212"/>
  <c r="P212"/>
  <c r="BK212"/>
  <c r="J212"/>
  <c r="BE212"/>
  <c r="BI208"/>
  <c r="BH208"/>
  <c r="BG208"/>
  <c r="BF208"/>
  <c r="T208"/>
  <c r="R208"/>
  <c r="P208"/>
  <c r="BK208"/>
  <c r="J208"/>
  <c r="BE208"/>
  <c r="BI204"/>
  <c r="BH204"/>
  <c r="BG204"/>
  <c r="BF204"/>
  <c r="T204"/>
  <c r="R204"/>
  <c r="P204"/>
  <c r="BK204"/>
  <c r="J204"/>
  <c r="BE204"/>
  <c r="BI200"/>
  <c r="BH200"/>
  <c r="BG200"/>
  <c r="BF200"/>
  <c r="T200"/>
  <c r="R200"/>
  <c r="P200"/>
  <c r="BK200"/>
  <c r="J200"/>
  <c r="BE200"/>
  <c r="BI196"/>
  <c r="BH196"/>
  <c r="BG196"/>
  <c r="BF196"/>
  <c r="T196"/>
  <c r="R196"/>
  <c r="P196"/>
  <c r="BK196"/>
  <c r="J196"/>
  <c r="BE196"/>
  <c r="BI192"/>
  <c r="BH192"/>
  <c r="BG192"/>
  <c r="BF192"/>
  <c r="T192"/>
  <c r="R192"/>
  <c r="P192"/>
  <c r="BK192"/>
  <c r="J192"/>
  <c r="BE192"/>
  <c r="BI188"/>
  <c r="BH188"/>
  <c r="BG188"/>
  <c r="BF188"/>
  <c r="T188"/>
  <c r="R188"/>
  <c r="P188"/>
  <c r="BK188"/>
  <c r="J188"/>
  <c r="BE188"/>
  <c r="BI184"/>
  <c r="BH184"/>
  <c r="BG184"/>
  <c r="BF184"/>
  <c r="T184"/>
  <c r="R184"/>
  <c r="P184"/>
  <c r="BK184"/>
  <c r="J184"/>
  <c r="BE184"/>
  <c r="BI182"/>
  <c r="BH182"/>
  <c r="BG182"/>
  <c r="BF182"/>
  <c r="T182"/>
  <c r="R182"/>
  <c r="P182"/>
  <c r="BK182"/>
  <c r="J182"/>
  <c r="BE182"/>
  <c r="BI179"/>
  <c r="BH179"/>
  <c r="BG179"/>
  <c r="BF179"/>
  <c r="T179"/>
  <c r="R179"/>
  <c r="P179"/>
  <c r="BK179"/>
  <c r="J179"/>
  <c r="BE179"/>
  <c r="BI176"/>
  <c r="BH176"/>
  <c r="BG176"/>
  <c r="BF176"/>
  <c r="T176"/>
  <c r="R176"/>
  <c r="P176"/>
  <c r="BK176"/>
  <c r="J176"/>
  <c r="BE176"/>
  <c r="BI173"/>
  <c r="BH173"/>
  <c r="BG173"/>
  <c r="BF173"/>
  <c r="T173"/>
  <c r="R173"/>
  <c r="P173"/>
  <c r="BK173"/>
  <c r="J173"/>
  <c r="BE173"/>
  <c r="BI166"/>
  <c r="BH166"/>
  <c r="BG166"/>
  <c r="BF166"/>
  <c r="T166"/>
  <c r="T165"/>
  <c r="R166"/>
  <c r="R165"/>
  <c r="P166"/>
  <c r="P165"/>
  <c r="BK166"/>
  <c r="BK165"/>
  <c r="J165" s="1"/>
  <c r="J166"/>
  <c r="BE166" s="1"/>
  <c r="J65"/>
  <c r="BI161"/>
  <c r="BH161"/>
  <c r="BG161"/>
  <c r="BF161"/>
  <c r="T161"/>
  <c r="R161"/>
  <c r="P161"/>
  <c r="BK161"/>
  <c r="J161"/>
  <c r="BE161"/>
  <c r="BI158"/>
  <c r="BH158"/>
  <c r="BG158"/>
  <c r="BF158"/>
  <c r="T158"/>
  <c r="R158"/>
  <c r="P158"/>
  <c r="BK158"/>
  <c r="J158"/>
  <c r="BE158"/>
  <c r="BI156"/>
  <c r="BH156"/>
  <c r="BG156"/>
  <c r="BF156"/>
  <c r="T156"/>
  <c r="R156"/>
  <c r="P156"/>
  <c r="BK156"/>
  <c r="J156"/>
  <c r="BE156"/>
  <c r="BI150"/>
  <c r="BH150"/>
  <c r="BG150"/>
  <c r="BF150"/>
  <c r="T150"/>
  <c r="R150"/>
  <c r="P150"/>
  <c r="BK150"/>
  <c r="J150"/>
  <c r="BE150"/>
  <c r="BI147"/>
  <c r="BH147"/>
  <c r="BG147"/>
  <c r="BF147"/>
  <c r="T147"/>
  <c r="R147"/>
  <c r="P147"/>
  <c r="BK147"/>
  <c r="J147"/>
  <c r="BE147"/>
  <c r="BI139"/>
  <c r="BH139"/>
  <c r="BG139"/>
  <c r="BF139"/>
  <c r="T139"/>
  <c r="R139"/>
  <c r="P139"/>
  <c r="BK139"/>
  <c r="J139"/>
  <c r="BE139"/>
  <c r="BI131"/>
  <c r="BH131"/>
  <c r="BG131"/>
  <c r="BF131"/>
  <c r="T131"/>
  <c r="T130"/>
  <c r="R131"/>
  <c r="R130"/>
  <c r="P131"/>
  <c r="P130"/>
  <c r="BK131"/>
  <c r="BK130"/>
  <c r="J130" s="1"/>
  <c r="J64" s="1"/>
  <c r="J131"/>
  <c r="BE131" s="1"/>
  <c r="BI128"/>
  <c r="BH128"/>
  <c r="BG128"/>
  <c r="BF128"/>
  <c r="T128"/>
  <c r="R128"/>
  <c r="P128"/>
  <c r="BK128"/>
  <c r="J128"/>
  <c r="BE128"/>
  <c r="BI122"/>
  <c r="BH122"/>
  <c r="BG122"/>
  <c r="BF122"/>
  <c r="T122"/>
  <c r="R122"/>
  <c r="P122"/>
  <c r="BK122"/>
  <c r="J122"/>
  <c r="BE122"/>
  <c r="BI115"/>
  <c r="BH115"/>
  <c r="BG115"/>
  <c r="BF115"/>
  <c r="T115"/>
  <c r="T114"/>
  <c r="R115"/>
  <c r="R114"/>
  <c r="P115"/>
  <c r="P114"/>
  <c r="BK115"/>
  <c r="BK114"/>
  <c r="J114" s="1"/>
  <c r="J115"/>
  <c r="BE115" s="1"/>
  <c r="J63"/>
  <c r="BI110"/>
  <c r="BH110"/>
  <c r="BG110"/>
  <c r="BF110"/>
  <c r="T110"/>
  <c r="R110"/>
  <c r="P110"/>
  <c r="BK110"/>
  <c r="J110"/>
  <c r="BE110"/>
  <c r="BI106"/>
  <c r="F36"/>
  <c r="BD57" i="1" s="1"/>
  <c r="BH106" i="6"/>
  <c r="BG106"/>
  <c r="F34"/>
  <c r="BB57" i="1" s="1"/>
  <c r="BF106" i="6"/>
  <c r="T106"/>
  <c r="T105"/>
  <c r="R106"/>
  <c r="R105"/>
  <c r="R104" s="1"/>
  <c r="P106"/>
  <c r="P105"/>
  <c r="BK106"/>
  <c r="J106"/>
  <c r="BE106" s="1"/>
  <c r="J32" s="1"/>
  <c r="AV57" i="1" s="1"/>
  <c r="J99" i="6"/>
  <c r="F99"/>
  <c r="F97"/>
  <c r="E95"/>
  <c r="J55"/>
  <c r="F55"/>
  <c r="F53"/>
  <c r="E51"/>
  <c r="J20"/>
  <c r="E20"/>
  <c r="F100" s="1"/>
  <c r="J19"/>
  <c r="J14"/>
  <c r="J97" s="1"/>
  <c r="J53"/>
  <c r="E7"/>
  <c r="E91" s="1"/>
  <c r="AY56" i="1"/>
  <c r="AX56"/>
  <c r="BI162" i="5"/>
  <c r="BH162"/>
  <c r="BG162"/>
  <c r="BF162"/>
  <c r="T162"/>
  <c r="R162"/>
  <c r="P162"/>
  <c r="BK162"/>
  <c r="J162"/>
  <c r="BE162" s="1"/>
  <c r="BI158"/>
  <c r="BH158"/>
  <c r="BG158"/>
  <c r="BF158"/>
  <c r="T158"/>
  <c r="R158"/>
  <c r="P158"/>
  <c r="BK158"/>
  <c r="J158"/>
  <c r="BE158" s="1"/>
  <c r="BI154"/>
  <c r="BH154"/>
  <c r="BG154"/>
  <c r="BF154"/>
  <c r="T154"/>
  <c r="T153" s="1"/>
  <c r="T152" s="1"/>
  <c r="R154"/>
  <c r="R153"/>
  <c r="R152" s="1"/>
  <c r="P154"/>
  <c r="P153" s="1"/>
  <c r="P152" s="1"/>
  <c r="BK154"/>
  <c r="BK153"/>
  <c r="J153" s="1"/>
  <c r="BK152"/>
  <c r="J152" s="1"/>
  <c r="J66" s="1"/>
  <c r="J154"/>
  <c r="BE154" s="1"/>
  <c r="J67"/>
  <c r="BI150"/>
  <c r="BH150"/>
  <c r="BG150"/>
  <c r="BF150"/>
  <c r="T150"/>
  <c r="T149" s="1"/>
  <c r="R150"/>
  <c r="R149" s="1"/>
  <c r="P150"/>
  <c r="P149" s="1"/>
  <c r="BK150"/>
  <c r="BK149" s="1"/>
  <c r="J149" s="1"/>
  <c r="J65" s="1"/>
  <c r="J150"/>
  <c r="BE150"/>
  <c r="BI147"/>
  <c r="BH147"/>
  <c r="BG147"/>
  <c r="BF147"/>
  <c r="T147"/>
  <c r="R147"/>
  <c r="P147"/>
  <c r="BK147"/>
  <c r="J147"/>
  <c r="BE147" s="1"/>
  <c r="BI144"/>
  <c r="BH144"/>
  <c r="BG144"/>
  <c r="BF144"/>
  <c r="T144"/>
  <c r="R144"/>
  <c r="P144"/>
  <c r="BK144"/>
  <c r="J144"/>
  <c r="BE144" s="1"/>
  <c r="BI142"/>
  <c r="BH142"/>
  <c r="BG142"/>
  <c r="BF142"/>
  <c r="T142"/>
  <c r="T141" s="1"/>
  <c r="R142"/>
  <c r="R141" s="1"/>
  <c r="P142"/>
  <c r="P141" s="1"/>
  <c r="BK142"/>
  <c r="BK141" s="1"/>
  <c r="J141"/>
  <c r="J64" s="1"/>
  <c r="J142"/>
  <c r="BE142"/>
  <c r="BI139"/>
  <c r="BH139"/>
  <c r="BG139"/>
  <c r="BF139"/>
  <c r="T139"/>
  <c r="R139"/>
  <c r="P139"/>
  <c r="BK139"/>
  <c r="J139"/>
  <c r="BE139" s="1"/>
  <c r="BI137"/>
  <c r="BH137"/>
  <c r="BG137"/>
  <c r="BF137"/>
  <c r="T137"/>
  <c r="R137"/>
  <c r="P137"/>
  <c r="BK137"/>
  <c r="J137"/>
  <c r="BE137" s="1"/>
  <c r="BI135"/>
  <c r="BH135"/>
  <c r="BG135"/>
  <c r="BF135"/>
  <c r="T135"/>
  <c r="R135"/>
  <c r="P135"/>
  <c r="BK135"/>
  <c r="J135"/>
  <c r="BE135" s="1"/>
  <c r="BI127"/>
  <c r="BH127"/>
  <c r="BG127"/>
  <c r="BF127"/>
  <c r="T127"/>
  <c r="R127"/>
  <c r="P127"/>
  <c r="BK127"/>
  <c r="J127"/>
  <c r="BE127" s="1"/>
  <c r="BI125"/>
  <c r="BH125"/>
  <c r="BG125"/>
  <c r="BF125"/>
  <c r="T125"/>
  <c r="R125"/>
  <c r="P125"/>
  <c r="BK125"/>
  <c r="J125"/>
  <c r="BE125" s="1"/>
  <c r="BI123"/>
  <c r="BH123"/>
  <c r="BG123"/>
  <c r="BF123"/>
  <c r="T123"/>
  <c r="R123"/>
  <c r="P123"/>
  <c r="BK123"/>
  <c r="J123"/>
  <c r="BE123" s="1"/>
  <c r="BI115"/>
  <c r="BH115"/>
  <c r="BG115"/>
  <c r="BF115"/>
  <c r="T115"/>
  <c r="R115"/>
  <c r="P115"/>
  <c r="BK115"/>
  <c r="J115"/>
  <c r="BE115" s="1"/>
  <c r="BI111"/>
  <c r="BH111"/>
  <c r="BG111"/>
  <c r="BF111"/>
  <c r="T111"/>
  <c r="R111"/>
  <c r="P111"/>
  <c r="BK111"/>
  <c r="J111"/>
  <c r="BE111" s="1"/>
  <c r="BI105"/>
  <c r="BH105"/>
  <c r="BG105"/>
  <c r="BF105"/>
  <c r="T105"/>
  <c r="R105"/>
  <c r="P105"/>
  <c r="BK105"/>
  <c r="J105"/>
  <c r="BE105" s="1"/>
  <c r="BI101"/>
  <c r="BH101"/>
  <c r="BG101"/>
  <c r="BF101"/>
  <c r="T101"/>
  <c r="R101"/>
  <c r="P101"/>
  <c r="BK101"/>
  <c r="J101"/>
  <c r="BE101" s="1"/>
  <c r="BI97"/>
  <c r="BH97"/>
  <c r="BG97"/>
  <c r="BF97"/>
  <c r="T97"/>
  <c r="R97"/>
  <c r="R96" s="1"/>
  <c r="P97"/>
  <c r="BK97"/>
  <c r="BK96" s="1"/>
  <c r="J96" s="1"/>
  <c r="J63" s="1"/>
  <c r="J97"/>
  <c r="BE97"/>
  <c r="BI92"/>
  <c r="F36" s="1"/>
  <c r="BD56" i="1" s="1"/>
  <c r="BH92" i="5"/>
  <c r="F35"/>
  <c r="BC56" i="1" s="1"/>
  <c r="BG92" i="5"/>
  <c r="F34" s="1"/>
  <c r="BB56" i="1" s="1"/>
  <c r="BF92" i="5"/>
  <c r="J33"/>
  <c r="AW56" i="1" s="1"/>
  <c r="F33" i="5"/>
  <c r="BA56" i="1" s="1"/>
  <c r="T92" i="5"/>
  <c r="T91" s="1"/>
  <c r="R92"/>
  <c r="R91" s="1"/>
  <c r="R90"/>
  <c r="R89" s="1"/>
  <c r="P92"/>
  <c r="P91" s="1"/>
  <c r="BK92"/>
  <c r="BK91"/>
  <c r="J91" s="1"/>
  <c r="J62" s="1"/>
  <c r="BK90"/>
  <c r="J90" s="1"/>
  <c r="J92"/>
  <c r="BE92"/>
  <c r="J61"/>
  <c r="J85"/>
  <c r="F85"/>
  <c r="F83"/>
  <c r="E81"/>
  <c r="J55"/>
  <c r="F55"/>
  <c r="F53"/>
  <c r="E51"/>
  <c r="J20"/>
  <c r="E20"/>
  <c r="F56" s="1"/>
  <c r="J19"/>
  <c r="J14"/>
  <c r="J53" s="1"/>
  <c r="E7"/>
  <c r="E77" s="1"/>
  <c r="AY55" i="1"/>
  <c r="AX55"/>
  <c r="BI342" i="4"/>
  <c r="BH342"/>
  <c r="BG342"/>
  <c r="BF342"/>
  <c r="T342"/>
  <c r="R342"/>
  <c r="P342"/>
  <c r="BK342"/>
  <c r="J342"/>
  <c r="BE342"/>
  <c r="BI340"/>
  <c r="BH340"/>
  <c r="BG340"/>
  <c r="BF340"/>
  <c r="T340"/>
  <c r="T339"/>
  <c r="R340"/>
  <c r="R339"/>
  <c r="P340"/>
  <c r="P339"/>
  <c r="BK340"/>
  <c r="BK339"/>
  <c r="J339" s="1"/>
  <c r="J75" s="1"/>
  <c r="J340"/>
  <c r="BE340" s="1"/>
  <c r="BI334"/>
  <c r="BH334"/>
  <c r="BG334"/>
  <c r="BF334"/>
  <c r="T334"/>
  <c r="R334"/>
  <c r="P334"/>
  <c r="BK334"/>
  <c r="J334"/>
  <c r="BE334"/>
  <c r="BI330"/>
  <c r="BH330"/>
  <c r="BG330"/>
  <c r="BF330"/>
  <c r="T330"/>
  <c r="T329"/>
  <c r="R330"/>
  <c r="R329"/>
  <c r="P330"/>
  <c r="P329"/>
  <c r="BK330"/>
  <c r="BK329"/>
  <c r="J329" s="1"/>
  <c r="J74" s="1"/>
  <c r="J330"/>
  <c r="BE330" s="1"/>
  <c r="BI327"/>
  <c r="BH327"/>
  <c r="BG327"/>
  <c r="BF327"/>
  <c r="T327"/>
  <c r="R327"/>
  <c r="P327"/>
  <c r="BK327"/>
  <c r="J327"/>
  <c r="BE327"/>
  <c r="BI322"/>
  <c r="BH322"/>
  <c r="BG322"/>
  <c r="BF322"/>
  <c r="T322"/>
  <c r="T321"/>
  <c r="R322"/>
  <c r="R321"/>
  <c r="P322"/>
  <c r="P321"/>
  <c r="BK322"/>
  <c r="BK321"/>
  <c r="J321" s="1"/>
  <c r="J73" s="1"/>
  <c r="J322"/>
  <c r="BE322" s="1"/>
  <c r="BI319"/>
  <c r="BH319"/>
  <c r="BG319"/>
  <c r="BF319"/>
  <c r="T319"/>
  <c r="R319"/>
  <c r="P319"/>
  <c r="BK319"/>
  <c r="J319"/>
  <c r="BE319"/>
  <c r="BI313"/>
  <c r="BH313"/>
  <c r="BG313"/>
  <c r="BF313"/>
  <c r="T313"/>
  <c r="T312"/>
  <c r="R313"/>
  <c r="R312"/>
  <c r="P313"/>
  <c r="P312"/>
  <c r="BK313"/>
  <c r="BK312"/>
  <c r="J312" s="1"/>
  <c r="J72" s="1"/>
  <c r="J313"/>
  <c r="BE313" s="1"/>
  <c r="BI310"/>
  <c r="BH310"/>
  <c r="BG310"/>
  <c r="BF310"/>
  <c r="T310"/>
  <c r="R310"/>
  <c r="P310"/>
  <c r="BK310"/>
  <c r="J310"/>
  <c r="BE310"/>
  <c r="BI308"/>
  <c r="BH308"/>
  <c r="BG308"/>
  <c r="BF308"/>
  <c r="T308"/>
  <c r="R308"/>
  <c r="P308"/>
  <c r="BK308"/>
  <c r="J308"/>
  <c r="BE308"/>
  <c r="BI305"/>
  <c r="BH305"/>
  <c r="BG305"/>
  <c r="BF305"/>
  <c r="T305"/>
  <c r="R305"/>
  <c r="P305"/>
  <c r="BK305"/>
  <c r="J305"/>
  <c r="BE305"/>
  <c r="BI302"/>
  <c r="BH302"/>
  <c r="BG302"/>
  <c r="BF302"/>
  <c r="T302"/>
  <c r="T301"/>
  <c r="T300" s="1"/>
  <c r="R302"/>
  <c r="P302"/>
  <c r="P301"/>
  <c r="P300" s="1"/>
  <c r="BK302"/>
  <c r="J302"/>
  <c r="BE302"/>
  <c r="BI298"/>
  <c r="BH298"/>
  <c r="BG298"/>
  <c r="BF298"/>
  <c r="T298"/>
  <c r="T297"/>
  <c r="R298"/>
  <c r="R297"/>
  <c r="P298"/>
  <c r="P297"/>
  <c r="BK298"/>
  <c r="BK297"/>
  <c r="J297" s="1"/>
  <c r="J69" s="1"/>
  <c r="J298"/>
  <c r="BE298" s="1"/>
  <c r="BI295"/>
  <c r="BH295"/>
  <c r="BG295"/>
  <c r="BF295"/>
  <c r="T295"/>
  <c r="R295"/>
  <c r="P295"/>
  <c r="BK295"/>
  <c r="J295"/>
  <c r="BE295"/>
  <c r="BI292"/>
  <c r="BH292"/>
  <c r="BG292"/>
  <c r="BF292"/>
  <c r="T292"/>
  <c r="R292"/>
  <c r="P292"/>
  <c r="BK292"/>
  <c r="J292"/>
  <c r="BE292"/>
  <c r="BI290"/>
  <c r="BH290"/>
  <c r="BG290"/>
  <c r="BF290"/>
  <c r="T290"/>
  <c r="T289"/>
  <c r="R290"/>
  <c r="R289"/>
  <c r="P290"/>
  <c r="P289"/>
  <c r="BK290"/>
  <c r="BK289"/>
  <c r="J289" s="1"/>
  <c r="J290"/>
  <c r="BE290" s="1"/>
  <c r="J68"/>
  <c r="BI285"/>
  <c r="BH285"/>
  <c r="BG285"/>
  <c r="BF285"/>
  <c r="T285"/>
  <c r="R285"/>
  <c r="P285"/>
  <c r="BK285"/>
  <c r="J285"/>
  <c r="BE285"/>
  <c r="BI281"/>
  <c r="BH281"/>
  <c r="BG281"/>
  <c r="BF281"/>
  <c r="T281"/>
  <c r="R281"/>
  <c r="P281"/>
  <c r="BK281"/>
  <c r="J281"/>
  <c r="BE281"/>
  <c r="BI277"/>
  <c r="BH277"/>
  <c r="BG277"/>
  <c r="BF277"/>
  <c r="T277"/>
  <c r="R277"/>
  <c r="P277"/>
  <c r="BK277"/>
  <c r="J277"/>
  <c r="BE277"/>
  <c r="BI275"/>
  <c r="BH275"/>
  <c r="BG275"/>
  <c r="BF275"/>
  <c r="T275"/>
  <c r="R275"/>
  <c r="P275"/>
  <c r="BK275"/>
  <c r="J275"/>
  <c r="BE275"/>
  <c r="BI271"/>
  <c r="BH271"/>
  <c r="BG271"/>
  <c r="BF271"/>
  <c r="T271"/>
  <c r="R271"/>
  <c r="P271"/>
  <c r="BK271"/>
  <c r="J271"/>
  <c r="BE271"/>
  <c r="BI267"/>
  <c r="BH267"/>
  <c r="BG267"/>
  <c r="BF267"/>
  <c r="T267"/>
  <c r="R267"/>
  <c r="P267"/>
  <c r="BK267"/>
  <c r="J267"/>
  <c r="BE267"/>
  <c r="BI263"/>
  <c r="BH263"/>
  <c r="BG263"/>
  <c r="BF263"/>
  <c r="T263"/>
  <c r="R263"/>
  <c r="P263"/>
  <c r="BK263"/>
  <c r="J263"/>
  <c r="BE263"/>
  <c r="BI259"/>
  <c r="BH259"/>
  <c r="BG259"/>
  <c r="BF259"/>
  <c r="T259"/>
  <c r="R259"/>
  <c r="P259"/>
  <c r="BK259"/>
  <c r="J259"/>
  <c r="BE259"/>
  <c r="BI255"/>
  <c r="BH255"/>
  <c r="BG255"/>
  <c r="BF255"/>
  <c r="T255"/>
  <c r="R255"/>
  <c r="P255"/>
  <c r="BK255"/>
  <c r="J255"/>
  <c r="BE255"/>
  <c r="BI253"/>
  <c r="BH253"/>
  <c r="BG253"/>
  <c r="BF253"/>
  <c r="T253"/>
  <c r="R253"/>
  <c r="P253"/>
  <c r="BK253"/>
  <c r="J253"/>
  <c r="BE253"/>
  <c r="BI250"/>
  <c r="BH250"/>
  <c r="BG250"/>
  <c r="BF250"/>
  <c r="T250"/>
  <c r="R250"/>
  <c r="P250"/>
  <c r="BK250"/>
  <c r="J250"/>
  <c r="BE250"/>
  <c r="BI247"/>
  <c r="BH247"/>
  <c r="BG247"/>
  <c r="BF247"/>
  <c r="T247"/>
  <c r="R247"/>
  <c r="P247"/>
  <c r="BK247"/>
  <c r="J247"/>
  <c r="BE247"/>
  <c r="BI243"/>
  <c r="BH243"/>
  <c r="BG243"/>
  <c r="BF243"/>
  <c r="T243"/>
  <c r="R243"/>
  <c r="P243"/>
  <c r="BK243"/>
  <c r="J243"/>
  <c r="BE243"/>
  <c r="BI239"/>
  <c r="BH239"/>
  <c r="BG239"/>
  <c r="BF239"/>
  <c r="T239"/>
  <c r="R239"/>
  <c r="P239"/>
  <c r="BK239"/>
  <c r="J239"/>
  <c r="BE239"/>
  <c r="BI235"/>
  <c r="BH235"/>
  <c r="BG235"/>
  <c r="BF235"/>
  <c r="T235"/>
  <c r="T234"/>
  <c r="R235"/>
  <c r="R234"/>
  <c r="P235"/>
  <c r="P234"/>
  <c r="BK235"/>
  <c r="BK234"/>
  <c r="J234" s="1"/>
  <c r="J67" s="1"/>
  <c r="J235"/>
  <c r="BE235" s="1"/>
  <c r="BI230"/>
  <c r="BH230"/>
  <c r="BG230"/>
  <c r="BF230"/>
  <c r="T230"/>
  <c r="R230"/>
  <c r="P230"/>
  <c r="BK230"/>
  <c r="J230"/>
  <c r="BE230"/>
  <c r="BI225"/>
  <c r="BH225"/>
  <c r="BG225"/>
  <c r="BF225"/>
  <c r="T225"/>
  <c r="R225"/>
  <c r="P225"/>
  <c r="BK225"/>
  <c r="J225"/>
  <c r="BE225"/>
  <c r="BI222"/>
  <c r="BH222"/>
  <c r="BG222"/>
  <c r="BF222"/>
  <c r="T222"/>
  <c r="R222"/>
  <c r="P222"/>
  <c r="BK222"/>
  <c r="J222"/>
  <c r="BE222"/>
  <c r="BI218"/>
  <c r="BH218"/>
  <c r="BG218"/>
  <c r="BF218"/>
  <c r="T218"/>
  <c r="T217"/>
  <c r="R218"/>
  <c r="R217"/>
  <c r="P218"/>
  <c r="P217"/>
  <c r="BK218"/>
  <c r="BK217"/>
  <c r="J217" s="1"/>
  <c r="J66" s="1"/>
  <c r="J218"/>
  <c r="BE218" s="1"/>
  <c r="BI215"/>
  <c r="BH215"/>
  <c r="BG215"/>
  <c r="BF215"/>
  <c r="T215"/>
  <c r="T214"/>
  <c r="R215"/>
  <c r="R214"/>
  <c r="P215"/>
  <c r="P214"/>
  <c r="BK215"/>
  <c r="BK214"/>
  <c r="J214" s="1"/>
  <c r="J215"/>
  <c r="BE215" s="1"/>
  <c r="J65"/>
  <c r="BI212"/>
  <c r="BH212"/>
  <c r="BG212"/>
  <c r="BF212"/>
  <c r="T212"/>
  <c r="R212"/>
  <c r="P212"/>
  <c r="BK212"/>
  <c r="J212"/>
  <c r="BE212"/>
  <c r="BI210"/>
  <c r="BH210"/>
  <c r="BG210"/>
  <c r="BF210"/>
  <c r="T210"/>
  <c r="R210"/>
  <c r="P210"/>
  <c r="BK210"/>
  <c r="J210"/>
  <c r="BE210"/>
  <c r="BI198"/>
  <c r="BH198"/>
  <c r="BG198"/>
  <c r="BF198"/>
  <c r="T198"/>
  <c r="R198"/>
  <c r="P198"/>
  <c r="BK198"/>
  <c r="J198"/>
  <c r="BE198"/>
  <c r="BI187"/>
  <c r="BH187"/>
  <c r="BG187"/>
  <c r="BF187"/>
  <c r="T187"/>
  <c r="T186"/>
  <c r="R187"/>
  <c r="R186"/>
  <c r="P187"/>
  <c r="P186"/>
  <c r="BK187"/>
  <c r="BK186"/>
  <c r="J186" s="1"/>
  <c r="J64" s="1"/>
  <c r="J187"/>
  <c r="BE187" s="1"/>
  <c r="BI181"/>
  <c r="BH181"/>
  <c r="BG181"/>
  <c r="BF181"/>
  <c r="T181"/>
  <c r="R181"/>
  <c r="P181"/>
  <c r="BK181"/>
  <c r="J181"/>
  <c r="BE181"/>
  <c r="BI173"/>
  <c r="BH173"/>
  <c r="BG173"/>
  <c r="BF173"/>
  <c r="T173"/>
  <c r="R173"/>
  <c r="P173"/>
  <c r="BK173"/>
  <c r="J173"/>
  <c r="BE173"/>
  <c r="BI170"/>
  <c r="BH170"/>
  <c r="BG170"/>
  <c r="BF170"/>
  <c r="T170"/>
  <c r="R170"/>
  <c r="P170"/>
  <c r="BK170"/>
  <c r="J170"/>
  <c r="BE170"/>
  <c r="BI162"/>
  <c r="BH162"/>
  <c r="BG162"/>
  <c r="BF162"/>
  <c r="T162"/>
  <c r="R162"/>
  <c r="P162"/>
  <c r="BK162"/>
  <c r="J162"/>
  <c r="BE162"/>
  <c r="BI158"/>
  <c r="BH158"/>
  <c r="BG158"/>
  <c r="BF158"/>
  <c r="T158"/>
  <c r="T157"/>
  <c r="R158"/>
  <c r="R157"/>
  <c r="P158"/>
  <c r="P157"/>
  <c r="BK158"/>
  <c r="BK157"/>
  <c r="J157" s="1"/>
  <c r="J63" s="1"/>
  <c r="J158"/>
  <c r="BE158" s="1"/>
  <c r="BI153"/>
  <c r="BH153"/>
  <c r="BG153"/>
  <c r="BF153"/>
  <c r="T153"/>
  <c r="R153"/>
  <c r="P153"/>
  <c r="BK153"/>
  <c r="J153"/>
  <c r="BE153"/>
  <c r="BI151"/>
  <c r="BH151"/>
  <c r="BG151"/>
  <c r="BF151"/>
  <c r="T151"/>
  <c r="R151"/>
  <c r="P151"/>
  <c r="BK151"/>
  <c r="J151"/>
  <c r="BE151"/>
  <c r="BI146"/>
  <c r="BH146"/>
  <c r="BG146"/>
  <c r="BF146"/>
  <c r="T146"/>
  <c r="R146"/>
  <c r="P146"/>
  <c r="BK146"/>
  <c r="J146"/>
  <c r="BE146"/>
  <c r="BI143"/>
  <c r="BH143"/>
  <c r="BG143"/>
  <c r="BF143"/>
  <c r="T143"/>
  <c r="R143"/>
  <c r="P143"/>
  <c r="BK143"/>
  <c r="J143"/>
  <c r="BE143"/>
  <c r="BI141"/>
  <c r="BH141"/>
  <c r="BG141"/>
  <c r="BF141"/>
  <c r="T141"/>
  <c r="R141"/>
  <c r="P141"/>
  <c r="BK141"/>
  <c r="J141"/>
  <c r="BE141"/>
  <c r="BI134"/>
  <c r="BH134"/>
  <c r="BG134"/>
  <c r="BF134"/>
  <c r="T134"/>
  <c r="R134"/>
  <c r="P134"/>
  <c r="BK134"/>
  <c r="J134"/>
  <c r="BE134"/>
  <c r="BI129"/>
  <c r="BH129"/>
  <c r="BG129"/>
  <c r="BF129"/>
  <c r="T129"/>
  <c r="R129"/>
  <c r="P129"/>
  <c r="BK129"/>
  <c r="J129"/>
  <c r="BE129"/>
  <c r="BI127"/>
  <c r="BH127"/>
  <c r="BG127"/>
  <c r="BF127"/>
  <c r="T127"/>
  <c r="R127"/>
  <c r="P127"/>
  <c r="BK127"/>
  <c r="J127"/>
  <c r="BE127"/>
  <c r="BI120"/>
  <c r="BH120"/>
  <c r="BG120"/>
  <c r="BF120"/>
  <c r="T120"/>
  <c r="R120"/>
  <c r="P120"/>
  <c r="BK120"/>
  <c r="J120"/>
  <c r="BE120"/>
  <c r="BI117"/>
  <c r="BH117"/>
  <c r="BG117"/>
  <c r="BF117"/>
  <c r="T117"/>
  <c r="R117"/>
  <c r="P117"/>
  <c r="BK117"/>
  <c r="J117"/>
  <c r="BE117"/>
  <c r="BI113"/>
  <c r="BH113"/>
  <c r="BG113"/>
  <c r="BF113"/>
  <c r="T113"/>
  <c r="R113"/>
  <c r="P113"/>
  <c r="BK113"/>
  <c r="J113"/>
  <c r="BE113"/>
  <c r="BI109"/>
  <c r="BH109"/>
  <c r="BG109"/>
  <c r="BF109"/>
  <c r="T109"/>
  <c r="R109"/>
  <c r="P109"/>
  <c r="BK109"/>
  <c r="J109"/>
  <c r="BE109"/>
  <c r="BI107"/>
  <c r="BH107"/>
  <c r="BG107"/>
  <c r="BF107"/>
  <c r="T107"/>
  <c r="R107"/>
  <c r="P107"/>
  <c r="BK107"/>
  <c r="J107"/>
  <c r="BE107"/>
  <c r="BI104"/>
  <c r="BH104"/>
  <c r="BG104"/>
  <c r="BF104"/>
  <c r="T104"/>
  <c r="R104"/>
  <c r="P104"/>
  <c r="BK104"/>
  <c r="J104"/>
  <c r="BE104"/>
  <c r="BI100"/>
  <c r="F36"/>
  <c r="BD55" i="1" s="1"/>
  <c r="BH100" i="4"/>
  <c r="BG100"/>
  <c r="F34"/>
  <c r="BB55" i="1" s="1"/>
  <c r="BF100" i="4"/>
  <c r="T100"/>
  <c r="T99"/>
  <c r="R100"/>
  <c r="R99"/>
  <c r="R98" s="1"/>
  <c r="P100"/>
  <c r="P99"/>
  <c r="BK100"/>
  <c r="J100"/>
  <c r="BE100" s="1"/>
  <c r="J32" s="1"/>
  <c r="AV55" i="1" s="1"/>
  <c r="J93" i="4"/>
  <c r="F93"/>
  <c r="F91"/>
  <c r="E89"/>
  <c r="J55"/>
  <c r="F55"/>
  <c r="F53"/>
  <c r="E51"/>
  <c r="J20"/>
  <c r="E20"/>
  <c r="F94" s="1"/>
  <c r="J19"/>
  <c r="J14"/>
  <c r="J91" s="1"/>
  <c r="J53"/>
  <c r="E7"/>
  <c r="E47" s="1"/>
  <c r="AY54" i="1"/>
  <c r="AX54"/>
  <c r="BI271" i="3"/>
  <c r="BH271"/>
  <c r="BG271"/>
  <c r="BF271"/>
  <c r="T271"/>
  <c r="R271"/>
  <c r="P271"/>
  <c r="BK271"/>
  <c r="J271"/>
  <c r="BE271" s="1"/>
  <c r="BI267"/>
  <c r="BH267"/>
  <c r="BG267"/>
  <c r="BF267"/>
  <c r="T267"/>
  <c r="R267"/>
  <c r="R266"/>
  <c r="R265" s="1"/>
  <c r="P267"/>
  <c r="BK267"/>
  <c r="BK266"/>
  <c r="J266" s="1"/>
  <c r="J267"/>
  <c r="BE267" s="1"/>
  <c r="J74"/>
  <c r="BI263"/>
  <c r="BH263"/>
  <c r="BG263"/>
  <c r="BF263"/>
  <c r="T263"/>
  <c r="R263"/>
  <c r="P263"/>
  <c r="BK263"/>
  <c r="J263"/>
  <c r="BE263" s="1"/>
  <c r="BI261"/>
  <c r="BH261"/>
  <c r="BG261"/>
  <c r="BF261"/>
  <c r="T261"/>
  <c r="R261"/>
  <c r="P261"/>
  <c r="BK261"/>
  <c r="J261"/>
  <c r="BE261" s="1"/>
  <c r="BI256"/>
  <c r="BH256"/>
  <c r="BG256"/>
  <c r="BF256"/>
  <c r="T256"/>
  <c r="R256"/>
  <c r="P256"/>
  <c r="BK256"/>
  <c r="J256"/>
  <c r="BE256" s="1"/>
  <c r="BI254"/>
  <c r="BH254"/>
  <c r="BG254"/>
  <c r="BF254"/>
  <c r="T254"/>
  <c r="T253" s="1"/>
  <c r="R254"/>
  <c r="R253" s="1"/>
  <c r="P254"/>
  <c r="P253" s="1"/>
  <c r="BK254"/>
  <c r="BK253" s="1"/>
  <c r="J254"/>
  <c r="BE254"/>
  <c r="BI249"/>
  <c r="BH249"/>
  <c r="BG249"/>
  <c r="BF249"/>
  <c r="T249"/>
  <c r="R249"/>
  <c r="P249"/>
  <c r="BK249"/>
  <c r="J249"/>
  <c r="BE249" s="1"/>
  <c r="BI245"/>
  <c r="BH245"/>
  <c r="BG245"/>
  <c r="BF245"/>
  <c r="T245"/>
  <c r="R245"/>
  <c r="P245"/>
  <c r="BK245"/>
  <c r="J245"/>
  <c r="BE245" s="1"/>
  <c r="BI241"/>
  <c r="BH241"/>
  <c r="BG241"/>
  <c r="BF241"/>
  <c r="T241"/>
  <c r="T240" s="1"/>
  <c r="T239" s="1"/>
  <c r="R241"/>
  <c r="R240"/>
  <c r="P241"/>
  <c r="P240" s="1"/>
  <c r="P239" s="1"/>
  <c r="BK241"/>
  <c r="BK240"/>
  <c r="J240" s="1"/>
  <c r="J71" s="1"/>
  <c r="J241"/>
  <c r="BE241" s="1"/>
  <c r="BI237"/>
  <c r="BH237"/>
  <c r="BG237"/>
  <c r="BF237"/>
  <c r="T237"/>
  <c r="T236" s="1"/>
  <c r="R237"/>
  <c r="R236" s="1"/>
  <c r="P237"/>
  <c r="P236" s="1"/>
  <c r="BK237"/>
  <c r="BK236" s="1"/>
  <c r="J236" s="1"/>
  <c r="J69" s="1"/>
  <c r="J237"/>
  <c r="BE237"/>
  <c r="BI234"/>
  <c r="BH234"/>
  <c r="BG234"/>
  <c r="BF234"/>
  <c r="T234"/>
  <c r="R234"/>
  <c r="P234"/>
  <c r="BK234"/>
  <c r="J234"/>
  <c r="BE234" s="1"/>
  <c r="BI231"/>
  <c r="BH231"/>
  <c r="BG231"/>
  <c r="BF231"/>
  <c r="T231"/>
  <c r="R231"/>
  <c r="P231"/>
  <c r="BK231"/>
  <c r="J231"/>
  <c r="BE231" s="1"/>
  <c r="BI229"/>
  <c r="BH229"/>
  <c r="BG229"/>
  <c r="BF229"/>
  <c r="T229"/>
  <c r="T228" s="1"/>
  <c r="R229"/>
  <c r="R228" s="1"/>
  <c r="P229"/>
  <c r="P228" s="1"/>
  <c r="BK229"/>
  <c r="BK228" s="1"/>
  <c r="J228" s="1"/>
  <c r="J68" s="1"/>
  <c r="J229"/>
  <c r="BE229"/>
  <c r="BI225"/>
  <c r="BH225"/>
  <c r="BG225"/>
  <c r="BF225"/>
  <c r="T225"/>
  <c r="R225"/>
  <c r="P225"/>
  <c r="BK225"/>
  <c r="J225"/>
  <c r="BE225" s="1"/>
  <c r="BI222"/>
  <c r="BH222"/>
  <c r="BG222"/>
  <c r="BF222"/>
  <c r="T222"/>
  <c r="R222"/>
  <c r="P222"/>
  <c r="BK222"/>
  <c r="J222"/>
  <c r="BE222" s="1"/>
  <c r="BI220"/>
  <c r="BH220"/>
  <c r="BG220"/>
  <c r="BF220"/>
  <c r="T220"/>
  <c r="R220"/>
  <c r="P220"/>
  <c r="BK220"/>
  <c r="J220"/>
  <c r="BE220" s="1"/>
  <c r="BI218"/>
  <c r="BH218"/>
  <c r="BG218"/>
  <c r="BF218"/>
  <c r="T218"/>
  <c r="R218"/>
  <c r="P218"/>
  <c r="BK218"/>
  <c r="J218"/>
  <c r="BE218" s="1"/>
  <c r="BI216"/>
  <c r="BH216"/>
  <c r="BG216"/>
  <c r="BF216"/>
  <c r="T216"/>
  <c r="R216"/>
  <c r="P216"/>
  <c r="BK216"/>
  <c r="J216"/>
  <c r="BE216" s="1"/>
  <c r="BI212"/>
  <c r="BH212"/>
  <c r="BG212"/>
  <c r="BF212"/>
  <c r="T212"/>
  <c r="R212"/>
  <c r="P212"/>
  <c r="BK212"/>
  <c r="J212"/>
  <c r="BE212" s="1"/>
  <c r="BI210"/>
  <c r="BH210"/>
  <c r="BG210"/>
  <c r="BF210"/>
  <c r="T210"/>
  <c r="R210"/>
  <c r="P210"/>
  <c r="BK210"/>
  <c r="J210"/>
  <c r="BE210" s="1"/>
  <c r="BI208"/>
  <c r="BH208"/>
  <c r="BG208"/>
  <c r="BF208"/>
  <c r="T208"/>
  <c r="R208"/>
  <c r="P208"/>
  <c r="BK208"/>
  <c r="J208"/>
  <c r="BE208" s="1"/>
  <c r="BI204"/>
  <c r="BH204"/>
  <c r="BG204"/>
  <c r="BF204"/>
  <c r="T204"/>
  <c r="R204"/>
  <c r="P204"/>
  <c r="BK204"/>
  <c r="J204"/>
  <c r="BE204" s="1"/>
  <c r="BI200"/>
  <c r="BH200"/>
  <c r="BG200"/>
  <c r="BF200"/>
  <c r="T200"/>
  <c r="R200"/>
  <c r="P200"/>
  <c r="BK200"/>
  <c r="J200"/>
  <c r="BE200" s="1"/>
  <c r="BI196"/>
  <c r="BH196"/>
  <c r="BG196"/>
  <c r="BF196"/>
  <c r="T196"/>
  <c r="R196"/>
  <c r="P196"/>
  <c r="BK196"/>
  <c r="J196"/>
  <c r="BE196" s="1"/>
  <c r="BI192"/>
  <c r="BH192"/>
  <c r="BG192"/>
  <c r="BF192"/>
  <c r="T192"/>
  <c r="R192"/>
  <c r="P192"/>
  <c r="BK192"/>
  <c r="J192"/>
  <c r="BE192" s="1"/>
  <c r="BI188"/>
  <c r="BH188"/>
  <c r="BG188"/>
  <c r="BF188"/>
  <c r="T188"/>
  <c r="R188"/>
  <c r="P188"/>
  <c r="BK188"/>
  <c r="J188"/>
  <c r="BE188" s="1"/>
  <c r="BI184"/>
  <c r="BH184"/>
  <c r="BG184"/>
  <c r="BF184"/>
  <c r="T184"/>
  <c r="R184"/>
  <c r="P184"/>
  <c r="BK184"/>
  <c r="J184"/>
  <c r="BE184" s="1"/>
  <c r="BI180"/>
  <c r="BH180"/>
  <c r="BG180"/>
  <c r="BF180"/>
  <c r="T180"/>
  <c r="R180"/>
  <c r="P180"/>
  <c r="BK180"/>
  <c r="J180"/>
  <c r="BE180" s="1"/>
  <c r="BI176"/>
  <c r="BH176"/>
  <c r="BG176"/>
  <c r="BF176"/>
  <c r="T176"/>
  <c r="R176"/>
  <c r="P176"/>
  <c r="BK176"/>
  <c r="J176"/>
  <c r="BE176" s="1"/>
  <c r="BI172"/>
  <c r="BH172"/>
  <c r="BG172"/>
  <c r="BF172"/>
  <c r="T172"/>
  <c r="R172"/>
  <c r="P172"/>
  <c r="BK172"/>
  <c r="J172"/>
  <c r="BE172" s="1"/>
  <c r="BI168"/>
  <c r="BH168"/>
  <c r="BG168"/>
  <c r="BF168"/>
  <c r="T168"/>
  <c r="R168"/>
  <c r="P168"/>
  <c r="BK168"/>
  <c r="J168"/>
  <c r="BE168" s="1"/>
  <c r="BI164"/>
  <c r="BH164"/>
  <c r="BG164"/>
  <c r="BF164"/>
  <c r="T164"/>
  <c r="T163" s="1"/>
  <c r="R164"/>
  <c r="R163" s="1"/>
  <c r="P164"/>
  <c r="P163" s="1"/>
  <c r="BK164"/>
  <c r="BK163" s="1"/>
  <c r="J163" s="1"/>
  <c r="J67" s="1"/>
  <c r="J164"/>
  <c r="BE164"/>
  <c r="BI158"/>
  <c r="BH158"/>
  <c r="BG158"/>
  <c r="BF158"/>
  <c r="T158"/>
  <c r="R158"/>
  <c r="P158"/>
  <c r="BK158"/>
  <c r="J158"/>
  <c r="BE158" s="1"/>
  <c r="BI154"/>
  <c r="BH154"/>
  <c r="BG154"/>
  <c r="BF154"/>
  <c r="T154"/>
  <c r="T153" s="1"/>
  <c r="R154"/>
  <c r="R153" s="1"/>
  <c r="P154"/>
  <c r="P153" s="1"/>
  <c r="BK154"/>
  <c r="BK153" s="1"/>
  <c r="J153" s="1"/>
  <c r="J66" s="1"/>
  <c r="J154"/>
  <c r="BE154"/>
  <c r="BI150"/>
  <c r="BH150"/>
  <c r="BG150"/>
  <c r="BF150"/>
  <c r="T150"/>
  <c r="R150"/>
  <c r="P150"/>
  <c r="BK150"/>
  <c r="J150"/>
  <c r="BE150" s="1"/>
  <c r="BI146"/>
  <c r="BH146"/>
  <c r="BG146"/>
  <c r="BF146"/>
  <c r="T146"/>
  <c r="T145" s="1"/>
  <c r="R146"/>
  <c r="R145" s="1"/>
  <c r="P146"/>
  <c r="P145" s="1"/>
  <c r="BK146"/>
  <c r="BK145" s="1"/>
  <c r="J145" s="1"/>
  <c r="J65" s="1"/>
  <c r="J146"/>
  <c r="BE146"/>
  <c r="BI143"/>
  <c r="BH143"/>
  <c r="BG143"/>
  <c r="BF143"/>
  <c r="T143"/>
  <c r="R143"/>
  <c r="P143"/>
  <c r="BK143"/>
  <c r="J143"/>
  <c r="BE143" s="1"/>
  <c r="BI139"/>
  <c r="BH139"/>
  <c r="BG139"/>
  <c r="BF139"/>
  <c r="T139"/>
  <c r="T138" s="1"/>
  <c r="R139"/>
  <c r="R138" s="1"/>
  <c r="P139"/>
  <c r="P138" s="1"/>
  <c r="BK139"/>
  <c r="BK138" s="1"/>
  <c r="J138" s="1"/>
  <c r="J64" s="1"/>
  <c r="J139"/>
  <c r="BE139"/>
  <c r="BI135"/>
  <c r="BH135"/>
  <c r="BG135"/>
  <c r="BF135"/>
  <c r="T135"/>
  <c r="R135"/>
  <c r="P135"/>
  <c r="BK135"/>
  <c r="J135"/>
  <c r="BE135" s="1"/>
  <c r="BI133"/>
  <c r="BH133"/>
  <c r="BG133"/>
  <c r="BF133"/>
  <c r="T133"/>
  <c r="R133"/>
  <c r="P133"/>
  <c r="BK133"/>
  <c r="J133"/>
  <c r="BE133" s="1"/>
  <c r="BI127"/>
  <c r="BH127"/>
  <c r="BG127"/>
  <c r="BF127"/>
  <c r="T127"/>
  <c r="R127"/>
  <c r="P127"/>
  <c r="BK127"/>
  <c r="J127"/>
  <c r="BE127" s="1"/>
  <c r="BI121"/>
  <c r="BH121"/>
  <c r="BG121"/>
  <c r="BF121"/>
  <c r="T121"/>
  <c r="T120" s="1"/>
  <c r="R121"/>
  <c r="R120" s="1"/>
  <c r="P121"/>
  <c r="P120" s="1"/>
  <c r="BK121"/>
  <c r="BK120" s="1"/>
  <c r="J121"/>
  <c r="BE121"/>
  <c r="BI118"/>
  <c r="BH118"/>
  <c r="BG118"/>
  <c r="BF118"/>
  <c r="T118"/>
  <c r="R118"/>
  <c r="P118"/>
  <c r="BK118"/>
  <c r="J118"/>
  <c r="BE118" s="1"/>
  <c r="BI114"/>
  <c r="BH114"/>
  <c r="BG114"/>
  <c r="BF114"/>
  <c r="T114"/>
  <c r="R114"/>
  <c r="P114"/>
  <c r="BK114"/>
  <c r="J114"/>
  <c r="BE114" s="1"/>
  <c r="BI112"/>
  <c r="BH112"/>
  <c r="BG112"/>
  <c r="BF112"/>
  <c r="T112"/>
  <c r="R112"/>
  <c r="P112"/>
  <c r="BK112"/>
  <c r="J112"/>
  <c r="BE112" s="1"/>
  <c r="BI109"/>
  <c r="BH109"/>
  <c r="BG109"/>
  <c r="BF109"/>
  <c r="T109"/>
  <c r="R109"/>
  <c r="P109"/>
  <c r="BK109"/>
  <c r="J109"/>
  <c r="BE109" s="1"/>
  <c r="BI105"/>
  <c r="BH105"/>
  <c r="BG105"/>
  <c r="BF105"/>
  <c r="T105"/>
  <c r="R105"/>
  <c r="P105"/>
  <c r="BK105"/>
  <c r="J105"/>
  <c r="BE105" s="1"/>
  <c r="BI101"/>
  <c r="BH101"/>
  <c r="BG101"/>
  <c r="BF101"/>
  <c r="T101"/>
  <c r="R101"/>
  <c r="P101"/>
  <c r="BK101"/>
  <c r="J101"/>
  <c r="BE101" s="1"/>
  <c r="BI99"/>
  <c r="F36" s="1"/>
  <c r="BD54" i="1" s="1"/>
  <c r="BH99" i="3"/>
  <c r="F35"/>
  <c r="BC54" i="1" s="1"/>
  <c r="BG99" i="3"/>
  <c r="F34" s="1"/>
  <c r="BB54" i="1" s="1"/>
  <c r="BF99" i="3"/>
  <c r="J33"/>
  <c r="AW54" i="1" s="1"/>
  <c r="F33" i="3"/>
  <c r="BA54" i="1" s="1"/>
  <c r="T99" i="3"/>
  <c r="T98" s="1"/>
  <c r="R99"/>
  <c r="R98" s="1"/>
  <c r="R97" s="1"/>
  <c r="P99"/>
  <c r="P98" s="1"/>
  <c r="BK99"/>
  <c r="BK98"/>
  <c r="J98" s="1"/>
  <c r="J62" s="1"/>
  <c r="J99"/>
  <c r="BE99"/>
  <c r="J92"/>
  <c r="F92"/>
  <c r="F90"/>
  <c r="E88"/>
  <c r="J55"/>
  <c r="F55"/>
  <c r="F53"/>
  <c r="E51"/>
  <c r="J20"/>
  <c r="E20"/>
  <c r="F56" s="1"/>
  <c r="J19"/>
  <c r="J14"/>
  <c r="J53" s="1"/>
  <c r="E7"/>
  <c r="E84" s="1"/>
  <c r="AY53" i="1"/>
  <c r="AX53"/>
  <c r="BI172" i="2"/>
  <c r="BH172"/>
  <c r="BG172"/>
  <c r="BF172"/>
  <c r="T172"/>
  <c r="R172"/>
  <c r="P172"/>
  <c r="BK172"/>
  <c r="J172"/>
  <c r="BE172"/>
  <c r="BI170"/>
  <c r="BH170"/>
  <c r="BG170"/>
  <c r="BF170"/>
  <c r="T170"/>
  <c r="R170"/>
  <c r="P170"/>
  <c r="BK170"/>
  <c r="J170"/>
  <c r="BE170"/>
  <c r="BI166"/>
  <c r="BH166"/>
  <c r="BG166"/>
  <c r="BF166"/>
  <c r="T166"/>
  <c r="R166"/>
  <c r="P166"/>
  <c r="BK166"/>
  <c r="J166"/>
  <c r="BE166"/>
  <c r="BI164"/>
  <c r="BH164"/>
  <c r="BG164"/>
  <c r="BF164"/>
  <c r="T164"/>
  <c r="T163"/>
  <c r="R164"/>
  <c r="R163"/>
  <c r="P164"/>
  <c r="P163"/>
  <c r="BK164"/>
  <c r="BK163"/>
  <c r="J163" s="1"/>
  <c r="J68" s="1"/>
  <c r="J164"/>
  <c r="BE164" s="1"/>
  <c r="BI159"/>
  <c r="BH159"/>
  <c r="BG159"/>
  <c r="BF159"/>
  <c r="T159"/>
  <c r="T158"/>
  <c r="T157" s="1"/>
  <c r="R159"/>
  <c r="R158" s="1"/>
  <c r="R157" s="1"/>
  <c r="P159"/>
  <c r="P158"/>
  <c r="P157" s="1"/>
  <c r="BK159"/>
  <c r="BK158" s="1"/>
  <c r="J159"/>
  <c r="BE159"/>
  <c r="BI155"/>
  <c r="BH155"/>
  <c r="BG155"/>
  <c r="BF155"/>
  <c r="T155"/>
  <c r="T154"/>
  <c r="R155"/>
  <c r="R154"/>
  <c r="P155"/>
  <c r="P154"/>
  <c r="BK155"/>
  <c r="BK154"/>
  <c r="J154" s="1"/>
  <c r="J65" s="1"/>
  <c r="J155"/>
  <c r="BE155" s="1"/>
  <c r="BI152"/>
  <c r="BH152"/>
  <c r="BG152"/>
  <c r="BF152"/>
  <c r="T152"/>
  <c r="R152"/>
  <c r="P152"/>
  <c r="BK152"/>
  <c r="J152"/>
  <c r="BE152"/>
  <c r="BI149"/>
  <c r="BH149"/>
  <c r="BG149"/>
  <c r="BF149"/>
  <c r="T149"/>
  <c r="R149"/>
  <c r="P149"/>
  <c r="BK149"/>
  <c r="J149"/>
  <c r="BE149"/>
  <c r="BI147"/>
  <c r="BH147"/>
  <c r="BG147"/>
  <c r="BF147"/>
  <c r="T147"/>
  <c r="T146"/>
  <c r="R147"/>
  <c r="R146"/>
  <c r="P147"/>
  <c r="P146"/>
  <c r="BK147"/>
  <c r="BK146"/>
  <c r="J146" s="1"/>
  <c r="J64" s="1"/>
  <c r="J147"/>
  <c r="BE147" s="1"/>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3"/>
  <c r="BH133"/>
  <c r="BG133"/>
  <c r="BF133"/>
  <c r="T133"/>
  <c r="R133"/>
  <c r="P133"/>
  <c r="BK133"/>
  <c r="J133"/>
  <c r="BE133"/>
  <c r="BI131"/>
  <c r="BH131"/>
  <c r="BG131"/>
  <c r="BF131"/>
  <c r="T131"/>
  <c r="R131"/>
  <c r="P131"/>
  <c r="BK131"/>
  <c r="J131"/>
  <c r="BE131"/>
  <c r="BI129"/>
  <c r="BH129"/>
  <c r="BG129"/>
  <c r="BF129"/>
  <c r="T129"/>
  <c r="R129"/>
  <c r="P129"/>
  <c r="BK129"/>
  <c r="J129"/>
  <c r="BE129"/>
  <c r="BI125"/>
  <c r="BH125"/>
  <c r="BG125"/>
  <c r="BF125"/>
  <c r="T125"/>
  <c r="R125"/>
  <c r="P125"/>
  <c r="BK125"/>
  <c r="J125"/>
  <c r="BE125"/>
  <c r="BI121"/>
  <c r="BH121"/>
  <c r="BG121"/>
  <c r="BF121"/>
  <c r="T121"/>
  <c r="R121"/>
  <c r="P121"/>
  <c r="BK121"/>
  <c r="J121"/>
  <c r="BE121"/>
  <c r="BI117"/>
  <c r="BH117"/>
  <c r="BG117"/>
  <c r="BF117"/>
  <c r="T117"/>
  <c r="R117"/>
  <c r="P117"/>
  <c r="BK117"/>
  <c r="J117"/>
  <c r="BE117"/>
  <c r="BI113"/>
  <c r="BH113"/>
  <c r="BG113"/>
  <c r="BF113"/>
  <c r="T113"/>
  <c r="R113"/>
  <c r="P113"/>
  <c r="BK113"/>
  <c r="J113"/>
  <c r="BE113"/>
  <c r="BI109"/>
  <c r="BH109"/>
  <c r="BG109"/>
  <c r="BF109"/>
  <c r="T109"/>
  <c r="R109"/>
  <c r="P109"/>
  <c r="BK109"/>
  <c r="J109"/>
  <c r="BE109"/>
  <c r="BI105"/>
  <c r="BH105"/>
  <c r="BG105"/>
  <c r="BF105"/>
  <c r="T105"/>
  <c r="T104"/>
  <c r="R105"/>
  <c r="R104"/>
  <c r="P105"/>
  <c r="P104"/>
  <c r="BK105"/>
  <c r="BK104"/>
  <c r="J104" s="1"/>
  <c r="J63" s="1"/>
  <c r="J105"/>
  <c r="BE105" s="1"/>
  <c r="BI102"/>
  <c r="BH102"/>
  <c r="BG102"/>
  <c r="BF102"/>
  <c r="T102"/>
  <c r="R102"/>
  <c r="P102"/>
  <c r="BK102"/>
  <c r="J102"/>
  <c r="BE102"/>
  <c r="BI99"/>
  <c r="BH99"/>
  <c r="BG99"/>
  <c r="BF99"/>
  <c r="T99"/>
  <c r="R99"/>
  <c r="P99"/>
  <c r="BK99"/>
  <c r="J99"/>
  <c r="BE99"/>
  <c r="BI95"/>
  <c r="BH95"/>
  <c r="BG95"/>
  <c r="BF95"/>
  <c r="T95"/>
  <c r="R95"/>
  <c r="P95"/>
  <c r="BK95"/>
  <c r="J95"/>
  <c r="BE95"/>
  <c r="BI93"/>
  <c r="F36"/>
  <c r="BD53" i="1" s="1"/>
  <c r="BH93" i="2"/>
  <c r="F35" s="1"/>
  <c r="BC53" i="1" s="1"/>
  <c r="BG93" i="2"/>
  <c r="F34"/>
  <c r="BB53" i="1" s="1"/>
  <c r="BF93" i="2"/>
  <c r="J33" s="1"/>
  <c r="AW53" i="1" s="1"/>
  <c r="T93" i="2"/>
  <c r="T92"/>
  <c r="T91" s="1"/>
  <c r="T90" s="1"/>
  <c r="R93"/>
  <c r="R92"/>
  <c r="R91" s="1"/>
  <c r="R90" s="1"/>
  <c r="P93"/>
  <c r="P92"/>
  <c r="P91" s="1"/>
  <c r="P90" s="1"/>
  <c r="AU53" i="1" s="1"/>
  <c r="BK93" i="2"/>
  <c r="BK92" s="1"/>
  <c r="J93"/>
  <c r="BE93" s="1"/>
  <c r="J86"/>
  <c r="F86"/>
  <c r="F84"/>
  <c r="E82"/>
  <c r="J55"/>
  <c r="F55"/>
  <c r="F53"/>
  <c r="E51"/>
  <c r="J20"/>
  <c r="E20"/>
  <c r="F87" s="1"/>
  <c r="J19"/>
  <c r="J14"/>
  <c r="J84" s="1"/>
  <c r="J53"/>
  <c r="E7"/>
  <c r="E78" s="1"/>
  <c r="AS52" i="1"/>
  <c r="AS51"/>
  <c r="L47"/>
  <c r="AM46"/>
  <c r="L46"/>
  <c r="AM44"/>
  <c r="L44"/>
  <c r="L42"/>
  <c r="L41"/>
  <c r="E47" i="2" l="1"/>
  <c r="J83" i="5"/>
  <c r="F86"/>
  <c r="E47" i="6"/>
  <c r="J89" i="7"/>
  <c r="F92"/>
  <c r="E47" i="8"/>
  <c r="E76" i="9"/>
  <c r="F56"/>
  <c r="F56" i="10"/>
  <c r="E75" i="11"/>
  <c r="F56"/>
  <c r="E85" i="4"/>
  <c r="E86" i="16"/>
  <c r="F56"/>
  <c r="J90" i="3"/>
  <c r="F93"/>
  <c r="E47" i="5"/>
  <c r="E47" i="7"/>
  <c r="I259" i="21"/>
  <c r="I155"/>
  <c r="I157"/>
  <c r="I159"/>
  <c r="I161"/>
  <c r="I163"/>
  <c r="I165"/>
  <c r="I167"/>
  <c r="I169"/>
  <c r="I171"/>
  <c r="I173"/>
  <c r="I175"/>
  <c r="I177"/>
  <c r="I179"/>
  <c r="I181"/>
  <c r="I183"/>
  <c r="I185"/>
  <c r="I187"/>
  <c r="I189"/>
  <c r="I191"/>
  <c r="I193"/>
  <c r="I195"/>
  <c r="I197"/>
  <c r="I199"/>
  <c r="I201"/>
  <c r="I203"/>
  <c r="I205"/>
  <c r="I207"/>
  <c r="I209"/>
  <c r="I211"/>
  <c r="I213"/>
  <c r="I215"/>
  <c r="I217"/>
  <c r="I219"/>
  <c r="I221"/>
  <c r="I223"/>
  <c r="I225"/>
  <c r="E254"/>
  <c r="I246"/>
  <c r="I248"/>
  <c r="I250"/>
  <c r="I252"/>
  <c r="E264"/>
  <c r="I263"/>
  <c r="I273"/>
  <c r="I275"/>
  <c r="I277"/>
  <c r="I279"/>
  <c r="I51"/>
  <c r="I53"/>
  <c r="I55"/>
  <c r="I57"/>
  <c r="I59"/>
  <c r="I61"/>
  <c r="I63"/>
  <c r="I65"/>
  <c r="I67"/>
  <c r="I69"/>
  <c r="I71"/>
  <c r="I73"/>
  <c r="I75"/>
  <c r="I77"/>
  <c r="I79"/>
  <c r="I81"/>
  <c r="I83"/>
  <c r="I85"/>
  <c r="I87"/>
  <c r="I89"/>
  <c r="I91"/>
  <c r="I95"/>
  <c r="I97"/>
  <c r="I99"/>
  <c r="I101"/>
  <c r="I103"/>
  <c r="I105"/>
  <c r="I107"/>
  <c r="I109"/>
  <c r="I111"/>
  <c r="I113"/>
  <c r="I40"/>
  <c r="I42"/>
  <c r="I44"/>
  <c r="I46"/>
  <c r="I48"/>
  <c r="I50"/>
  <c r="I52"/>
  <c r="I54"/>
  <c r="F93" i="20"/>
  <c r="AG65" i="1" s="1"/>
  <c r="AN65" s="1"/>
  <c r="F68" i="18"/>
  <c r="AG63" i="1" s="1"/>
  <c r="AN63" s="1"/>
  <c r="F111" i="19"/>
  <c r="AG64" i="1" s="1"/>
  <c r="AN64" s="1"/>
  <c r="I39" i="21"/>
  <c r="H147"/>
  <c r="E147"/>
  <c r="I147" s="1"/>
  <c r="E282"/>
  <c r="E12" s="1"/>
  <c r="E242"/>
  <c r="I262"/>
  <c r="I264" s="1"/>
  <c r="I271"/>
  <c r="I280" s="1"/>
  <c r="E18"/>
  <c r="E143"/>
  <c r="E115"/>
  <c r="I37"/>
  <c r="E141"/>
  <c r="E13"/>
  <c r="I153"/>
  <c r="E259"/>
  <c r="E268"/>
  <c r="E226"/>
  <c r="F32" i="2"/>
  <c r="AZ53" i="1" s="1"/>
  <c r="J32" i="2"/>
  <c r="AV53" i="1" s="1"/>
  <c r="AT53" s="1"/>
  <c r="BK239" i="3"/>
  <c r="J239" s="1"/>
  <c r="J70" s="1"/>
  <c r="J253"/>
  <c r="J72" s="1"/>
  <c r="BK91" i="2"/>
  <c r="J92"/>
  <c r="J62" s="1"/>
  <c r="J158"/>
  <c r="J67" s="1"/>
  <c r="BK157"/>
  <c r="J157" s="1"/>
  <c r="J66" s="1"/>
  <c r="J32" i="3"/>
  <c r="AV54" i="1" s="1"/>
  <c r="AT54" s="1"/>
  <c r="P97" i="3"/>
  <c r="T97"/>
  <c r="BK97"/>
  <c r="J120"/>
  <c r="J63" s="1"/>
  <c r="R239"/>
  <c r="R96" s="1"/>
  <c r="F56" i="2"/>
  <c r="E47" i="3"/>
  <c r="F32" i="4"/>
  <c r="AZ55" i="1" s="1"/>
  <c r="F32" i="6"/>
  <c r="AZ57" i="1" s="1"/>
  <c r="J435" i="8"/>
  <c r="J71" s="1"/>
  <c r="BK434"/>
  <c r="J434" s="1"/>
  <c r="J70" s="1"/>
  <c r="J33" i="9"/>
  <c r="AW60" i="1" s="1"/>
  <c r="AT60" s="1"/>
  <c r="F33" i="9"/>
  <c r="BA60" i="1" s="1"/>
  <c r="E74" i="10"/>
  <c r="E47"/>
  <c r="J32"/>
  <c r="AV61" i="1" s="1"/>
  <c r="AT61" s="1"/>
  <c r="F32" i="10"/>
  <c r="AZ61" i="1" s="1"/>
  <c r="J88" i="10"/>
  <c r="J62" s="1"/>
  <c r="BK87"/>
  <c r="J81" i="11"/>
  <c r="J53"/>
  <c r="BK88"/>
  <c r="J89"/>
  <c r="J62" s="1"/>
  <c r="AW65" i="1"/>
  <c r="BA65"/>
  <c r="BK126" i="16"/>
  <c r="J126" s="1"/>
  <c r="J67" s="1"/>
  <c r="J127"/>
  <c r="J68" s="1"/>
  <c r="F33" i="2"/>
  <c r="BA53" i="1" s="1"/>
  <c r="F32" i="3"/>
  <c r="AZ54" i="1" s="1"/>
  <c r="BK265" i="3"/>
  <c r="J265" s="1"/>
  <c r="J73" s="1"/>
  <c r="P266"/>
  <c r="P265" s="1"/>
  <c r="T266"/>
  <c r="T265" s="1"/>
  <c r="F56" i="4"/>
  <c r="BK99"/>
  <c r="P98"/>
  <c r="P97" s="1"/>
  <c r="AU55" i="1" s="1"/>
  <c r="T98" i="4"/>
  <c r="T97" s="1"/>
  <c r="J33"/>
  <c r="AW55" i="1" s="1"/>
  <c r="AT55" s="1"/>
  <c r="F33" i="4"/>
  <c r="BA55" i="1" s="1"/>
  <c r="F35" i="4"/>
  <c r="BC55" i="1" s="1"/>
  <c r="BK301" i="4"/>
  <c r="R301"/>
  <c r="R300" s="1"/>
  <c r="R97" s="1"/>
  <c r="J32" i="5"/>
  <c r="AV56" i="1" s="1"/>
  <c r="AT56" s="1"/>
  <c r="F32" i="5"/>
  <c r="AZ56" i="1" s="1"/>
  <c r="BK89" i="5"/>
  <c r="J89" s="1"/>
  <c r="P96"/>
  <c r="P90" s="1"/>
  <c r="P89" s="1"/>
  <c r="AU56" i="1" s="1"/>
  <c r="T96" i="5"/>
  <c r="T90" s="1"/>
  <c r="T89" s="1"/>
  <c r="F56" i="6"/>
  <c r="BK105"/>
  <c r="P104"/>
  <c r="P103" s="1"/>
  <c r="AU57" i="1" s="1"/>
  <c r="T104" i="6"/>
  <c r="T103" s="1"/>
  <c r="J33"/>
  <c r="AW57" i="1" s="1"/>
  <c r="AT57" s="1"/>
  <c r="F33" i="6"/>
  <c r="BA57" i="1" s="1"/>
  <c r="F35" i="6"/>
  <c r="BC57" i="1" s="1"/>
  <c r="BK268" i="6"/>
  <c r="R268"/>
  <c r="R267" s="1"/>
  <c r="R103" s="1"/>
  <c r="BK461"/>
  <c r="R461"/>
  <c r="R460" s="1"/>
  <c r="J32" i="7"/>
  <c r="AV58" i="1" s="1"/>
  <c r="AT58" s="1"/>
  <c r="F32" i="7"/>
  <c r="AZ58" i="1" s="1"/>
  <c r="BK95" i="7"/>
  <c r="J95" s="1"/>
  <c r="P97"/>
  <c r="T97"/>
  <c r="P151"/>
  <c r="T151"/>
  <c r="R165"/>
  <c r="R95" s="1"/>
  <c r="P171"/>
  <c r="P165" s="1"/>
  <c r="T171"/>
  <c r="T165" s="1"/>
  <c r="F56" i="8"/>
  <c r="BK95"/>
  <c r="J33"/>
  <c r="AW59" i="1" s="1"/>
  <c r="AT59" s="1"/>
  <c r="F33" i="8"/>
  <c r="BA59" i="1" s="1"/>
  <c r="F35" i="8"/>
  <c r="BC59" i="1" s="1"/>
  <c r="J82" i="9"/>
  <c r="J53"/>
  <c r="BK89"/>
  <c r="J90"/>
  <c r="J62" s="1"/>
  <c r="J33" i="11"/>
  <c r="AW62" i="1" s="1"/>
  <c r="AT62" s="1"/>
  <c r="F33" i="11"/>
  <c r="BA62" i="1" s="1"/>
  <c r="AV63"/>
  <c r="AZ63"/>
  <c r="AV65"/>
  <c r="AT65" s="1"/>
  <c r="AZ65"/>
  <c r="J92" i="16"/>
  <c r="J53"/>
  <c r="P374" i="8"/>
  <c r="P94" s="1"/>
  <c r="P93" s="1"/>
  <c r="AU59" i="1" s="1"/>
  <c r="T374" i="8"/>
  <c r="T94" s="1"/>
  <c r="T93" s="1"/>
  <c r="P417"/>
  <c r="T417"/>
  <c r="P435"/>
  <c r="P434" s="1"/>
  <c r="T435"/>
  <c r="T434" s="1"/>
  <c r="F34" i="10"/>
  <c r="BB61" i="1" s="1"/>
  <c r="BB52" s="1"/>
  <c r="F36" i="10"/>
  <c r="BD61" i="1" s="1"/>
  <c r="BD52" s="1"/>
  <c r="BD51" s="1"/>
  <c r="W30" s="1"/>
  <c r="AV66"/>
  <c r="AT66" s="1"/>
  <c r="AZ66"/>
  <c r="AW63"/>
  <c r="BA63"/>
  <c r="AV64"/>
  <c r="AT64" s="1"/>
  <c r="AZ64"/>
  <c r="J101" i="16"/>
  <c r="J63" s="1"/>
  <c r="BK100"/>
  <c r="R99"/>
  <c r="R98" s="1"/>
  <c r="J33"/>
  <c r="AW67" i="1" s="1"/>
  <c r="F33" i="16"/>
  <c r="BA67" i="1" s="1"/>
  <c r="BK131" i="16"/>
  <c r="J131" s="1"/>
  <c r="J69" s="1"/>
  <c r="J132"/>
  <c r="J70" s="1"/>
  <c r="J32"/>
  <c r="AV67" i="1" s="1"/>
  <c r="AT67" s="1"/>
  <c r="F32" i="16"/>
  <c r="AZ67" i="1" s="1"/>
  <c r="BC52" l="1"/>
  <c r="I254" i="21"/>
  <c r="D11"/>
  <c r="E15"/>
  <c r="I282"/>
  <c r="I226"/>
  <c r="I143"/>
  <c r="I115"/>
  <c r="D146" s="1"/>
  <c r="BB51" i="1"/>
  <c r="AX52"/>
  <c r="AY52"/>
  <c r="BC51"/>
  <c r="J100" i="16"/>
  <c r="J62" s="1"/>
  <c r="BK99"/>
  <c r="T96" i="7"/>
  <c r="T95" s="1"/>
  <c r="J29"/>
  <c r="J60"/>
  <c r="BK460" i="6"/>
  <c r="J460" s="1"/>
  <c r="J80" s="1"/>
  <c r="J461"/>
  <c r="J81" s="1"/>
  <c r="BK267"/>
  <c r="J267" s="1"/>
  <c r="J68" s="1"/>
  <c r="J268"/>
  <c r="J69" s="1"/>
  <c r="BK104"/>
  <c r="J105"/>
  <c r="J62" s="1"/>
  <c r="J29" i="5"/>
  <c r="J60"/>
  <c r="BK300" i="4"/>
  <c r="J300" s="1"/>
  <c r="J70" s="1"/>
  <c r="J301"/>
  <c r="J71" s="1"/>
  <c r="BK98"/>
  <c r="J99"/>
  <c r="J62" s="1"/>
  <c r="BA52" i="1"/>
  <c r="BK87" i="11"/>
  <c r="J87" s="1"/>
  <c r="J88"/>
  <c r="J61" s="1"/>
  <c r="J97" i="3"/>
  <c r="J61" s="1"/>
  <c r="BK96"/>
  <c r="J96" s="1"/>
  <c r="P96"/>
  <c r="AU54" i="1" s="1"/>
  <c r="AT63"/>
  <c r="BK88" i="9"/>
  <c r="J88" s="1"/>
  <c r="J89"/>
  <c r="J61" s="1"/>
  <c r="BK94" i="8"/>
  <c r="J95"/>
  <c r="J62" s="1"/>
  <c r="P96" i="7"/>
  <c r="P95" s="1"/>
  <c r="AU58" i="1" s="1"/>
  <c r="J87" i="10"/>
  <c r="J61" s="1"/>
  <c r="BK86"/>
  <c r="J86" s="1"/>
  <c r="T96" i="3"/>
  <c r="BK90" i="2"/>
  <c r="J90" s="1"/>
  <c r="J91"/>
  <c r="J61" s="1"/>
  <c r="AZ52" i="1"/>
  <c r="H146" i="21" l="1"/>
  <c r="E146"/>
  <c r="J29" i="3"/>
  <c r="J60"/>
  <c r="AW52" i="1"/>
  <c r="BA51"/>
  <c r="BK97" i="4"/>
  <c r="J97" s="1"/>
  <c r="J98"/>
  <c r="J61" s="1"/>
  <c r="J38" i="5"/>
  <c r="AG56" i="1"/>
  <c r="AN56" s="1"/>
  <c r="BK103" i="6"/>
  <c r="J103" s="1"/>
  <c r="J104"/>
  <c r="J61" s="1"/>
  <c r="J38" i="7"/>
  <c r="AG58" i="1"/>
  <c r="AN58" s="1"/>
  <c r="J99" i="16"/>
  <c r="J61" s="1"/>
  <c r="BK98"/>
  <c r="J98" s="1"/>
  <c r="AY51" i="1"/>
  <c r="W29"/>
  <c r="AZ51"/>
  <c r="AV52"/>
  <c r="AT52" s="1"/>
  <c r="J60" i="2"/>
  <c r="J29"/>
  <c r="J29" i="10"/>
  <c r="J60"/>
  <c r="BK93" i="8"/>
  <c r="J93" s="1"/>
  <c r="J94"/>
  <c r="J61" s="1"/>
  <c r="J60" i="9"/>
  <c r="J29"/>
  <c r="AU52" i="1"/>
  <c r="AU51" s="1"/>
  <c r="J60" i="11"/>
  <c r="J29"/>
  <c r="AX51" i="1"/>
  <c r="W28"/>
  <c r="E148" i="21" l="1"/>
  <c r="D10" s="1"/>
  <c r="I146"/>
  <c r="I148" s="1"/>
  <c r="AG62" i="1"/>
  <c r="AN62" s="1"/>
  <c r="J38" i="11"/>
  <c r="AG60" i="1"/>
  <c r="AN60" s="1"/>
  <c r="J38" i="9"/>
  <c r="AG53" i="1"/>
  <c r="J38" i="2"/>
  <c r="J29" i="16"/>
  <c r="J60"/>
  <c r="AW51" i="1"/>
  <c r="J60" i="8"/>
  <c r="J29"/>
  <c r="J38" i="10"/>
  <c r="AG61" i="1"/>
  <c r="AN61" s="1"/>
  <c r="AV51"/>
  <c r="J60" i="6"/>
  <c r="J29"/>
  <c r="J60" i="4"/>
  <c r="J29"/>
  <c r="J38" i="3"/>
  <c r="AG54" i="1"/>
  <c r="AN54" s="1"/>
  <c r="E11" i="21" l="1"/>
  <c r="E14" s="1"/>
  <c r="E19" s="1"/>
  <c r="D14"/>
  <c r="AG55" i="1"/>
  <c r="AN55" s="1"/>
  <c r="J38" i="4"/>
  <c r="AG57" i="1"/>
  <c r="AN57" s="1"/>
  <c r="J38" i="6"/>
  <c r="AG59" i="1"/>
  <c r="AN59" s="1"/>
  <c r="J38" i="8"/>
  <c r="AT51" i="1"/>
  <c r="AG67"/>
  <c r="AN67" s="1"/>
  <c r="J38" i="16"/>
  <c r="AN53" i="1"/>
  <c r="E22" i="21" l="1"/>
  <c r="D19"/>
  <c r="E27"/>
  <c r="E26"/>
  <c r="E28" l="1"/>
  <c r="E21"/>
  <c r="E20"/>
  <c r="E23" l="1"/>
  <c r="E29" s="1"/>
  <c r="E30" s="1"/>
  <c r="AG66" i="1" s="1"/>
  <c r="AN66" l="1"/>
  <c r="AG52"/>
  <c r="AN52" l="1"/>
  <c r="AN51" s="1"/>
  <c r="AG51"/>
  <c r="AK23" s="1"/>
  <c r="W26" s="1"/>
  <c r="AK26" s="1"/>
  <c r="AK32" s="1"/>
</calcChain>
</file>

<file path=xl/sharedStrings.xml><?xml version="1.0" encoding="utf-8"?>
<sst xmlns="http://schemas.openxmlformats.org/spreadsheetml/2006/main" count="17719" uniqueCount="2758">
  <si>
    <t>Export VZ</t>
  </si>
  <si>
    <t>List obsahuje:</t>
  </si>
  <si>
    <t>1) Rekapitulace stavby</t>
  </si>
  <si>
    <t>2) Rekapitulace objektů stavby a soupisů prací</t>
  </si>
  <si>
    <t>3.0</t>
  </si>
  <si>
    <t/>
  </si>
  <si>
    <t>False</t>
  </si>
  <si>
    <t>{8ead8755-2d44-4812-9e68-0f2817f0f859}</t>
  </si>
  <si>
    <t>&gt;&gt;  skryté sloupce  &lt;&lt;</t>
  </si>
  <si>
    <t>0,01</t>
  </si>
  <si>
    <t>21</t>
  </si>
  <si>
    <t>15</t>
  </si>
  <si>
    <t>REKAPITULACE STAVBY</t>
  </si>
  <si>
    <t>v ---  níže se nacházejí doplnkové a pomocné údaje k sestavám  --- v</t>
  </si>
  <si>
    <t>Návod na vyplnění</t>
  </si>
  <si>
    <t>0,001</t>
  </si>
  <si>
    <t>Kód:</t>
  </si>
  <si>
    <t>Hydroprojekt-315011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</si>
  <si>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</si>
  <si>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</si>
  <si>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ČOV v Sanatoriu Jablunkov, a.s.</t>
  </si>
  <si>
    <t>KSO:</t>
  </si>
  <si>
    <t>CC-CZ:</t>
  </si>
  <si>
    <t>Místo:</t>
  </si>
  <si>
    <t xml:space="preserve"> </t>
  </si>
  <si>
    <t>Datum:</t>
  </si>
  <si>
    <t>9. 7. 2018</t>
  </si>
  <si>
    <t>Zadavatel:</t>
  </si>
  <si>
    <t>IČ:</t>
  </si>
  <si>
    <t>Sanatorium Jablunkov a.s.</t>
  </si>
  <si>
    <t>DIČ:</t>
  </si>
  <si>
    <t>Uchazeč:</t>
  </si>
  <si>
    <t>Vyplň údaj</t>
  </si>
  <si>
    <t>Projektant:</t>
  </si>
  <si>
    <t>Sweco Hydroprojekt a.s., divize Morava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</si>
  <si>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</si>
  <si>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</si>
  <si>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</si>
  <si>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</si>
  <si>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</si>
  <si>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</si>
  <si>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</si>
  <si>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</si>
  <si>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</si>
  <si>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</si>
  <si>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</si>
  <si>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</si>
  <si>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</si>
  <si>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</si>
  <si>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</si>
  <si>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</si>
  <si>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</si>
  <si>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</si>
  <si>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</si>
  <si>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</si>
  <si>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</si>
  <si>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</si>
  <si>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</si>
  <si>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</si>
  <si>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</si>
  <si>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</si>
  <si>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</si>
  <si>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</si>
  <si>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</si>
  <si>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</si>
  <si>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</si>
  <si>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</si>
  <si>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</si>
  <si>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</si>
  <si>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</si>
  <si>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</si>
  <si>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</si>
  <si>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</si>
  <si>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</si>
  <si>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</si>
  <si>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</si>
  <si>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Rekonstrukce ČOV v Sanatoriu Jablunkov</t>
  </si>
  <si>
    <t>STA</t>
  </si>
  <si>
    <t>1</t>
  </si>
  <si>
    <t>{1ba71994-398e-4554-be27-dbe29849f54f}</t>
  </si>
  <si>
    <t>2</t>
  </si>
  <si>
    <t>/</t>
  </si>
  <si>
    <t>001</t>
  </si>
  <si>
    <t>SO 101 Rekonstrukce česlí</t>
  </si>
  <si>
    <t>Soupis</t>
  </si>
  <si>
    <t>{6782e77b-34c4-47ed-96a3-3db90fc691e0}</t>
  </si>
  <si>
    <t>002</t>
  </si>
  <si>
    <t>SO 102 Vyspravení štěrbinového žlabu</t>
  </si>
  <si>
    <t>{191b9368-93dc-4a1a-bd64-b4564b488711}</t>
  </si>
  <si>
    <t>003</t>
  </si>
  <si>
    <t>SO 103 Aktivační nádrž - nová</t>
  </si>
  <si>
    <t>{9e187505-a377-43a3-81a8-e4e7e085812a}</t>
  </si>
  <si>
    <t>004</t>
  </si>
  <si>
    <t>SO 104 Vyspravení dosazovací nádrže</t>
  </si>
  <si>
    <t>{b431ca01-7eb9-4fab-ae7d-08fff50819d5}</t>
  </si>
  <si>
    <t>005</t>
  </si>
  <si>
    <t>SO 105 Drobné stavební úpravy v provozní budově</t>
  </si>
  <si>
    <t>{62c9ba8c-e3b5-4b44-8c76-23ad4bdb7335}</t>
  </si>
  <si>
    <t>006</t>
  </si>
  <si>
    <t>SO 106 Rekonstrukce kalových polí</t>
  </si>
  <si>
    <t>{072e3d9e-42bc-4b3d-89ff-92f9091a3655}</t>
  </si>
  <si>
    <t>007</t>
  </si>
  <si>
    <t>SO 107 Spojovací potrubí</t>
  </si>
  <si>
    <t>{04d0d3d3-b3a2-45a1-9dd5-4504d74411ed}</t>
  </si>
  <si>
    <t>008</t>
  </si>
  <si>
    <t>SO 108 Zpevněné plochy</t>
  </si>
  <si>
    <t>{e888af5c-0714-42d8-94f8-ba2bb989b3de}</t>
  </si>
  <si>
    <t>009</t>
  </si>
  <si>
    <t>SO 109 Demolice biofiltru</t>
  </si>
  <si>
    <t>{a322ec4b-6367-40ea-a8f0-71c390e317a7}</t>
  </si>
  <si>
    <t>010</t>
  </si>
  <si>
    <t>SO 110 Dočasná komunikace</t>
  </si>
  <si>
    <t>{b0175ec6-1dba-44a5-9184-e060401c19b2}</t>
  </si>
  <si>
    <t>011</t>
  </si>
  <si>
    <t>PS 101 Mechanické předčištění</t>
  </si>
  <si>
    <t>{62bf2c52-a6d1-4e30-b15c-5279f3bb2fc6}</t>
  </si>
  <si>
    <t>012</t>
  </si>
  <si>
    <t>PS 102 Biologické čištění</t>
  </si>
  <si>
    <t>{7df4c0d5-5259-4e8d-8f7f-45f843f64890}</t>
  </si>
  <si>
    <t>013</t>
  </si>
  <si>
    <t>PS 103 Rekonstrukce kalového hospodářství a trubních rozvodů</t>
  </si>
  <si>
    <t>{205fddae-302f-430a-a7a4-0a81b80b6965}</t>
  </si>
  <si>
    <t>014</t>
  </si>
  <si>
    <t>PS 104 Elektročást a MaR</t>
  </si>
  <si>
    <t>{9d3b9252-7b4d-4b67-b2bc-3a0e25fda328}</t>
  </si>
  <si>
    <t>016</t>
  </si>
  <si>
    <t>Ostatní a vedlejší náklady</t>
  </si>
  <si>
    <t>{0cf06c78-c1ec-4ae1-b67f-ed0814f030b3}</t>
  </si>
  <si>
    <t>1) Krycí list soupisu</t>
  </si>
  <si>
    <t>2) Rekapitulace</t>
  </si>
  <si>
    <t>3) Soupis prací</t>
  </si>
  <si>
    <t>Zpět na list:</t>
  </si>
  <si>
    <t>Rekapitulace stavby</t>
  </si>
  <si>
    <t>KRYCÍ LIST SOUPISU</t>
  </si>
  <si>
    <t>Objekt:</t>
  </si>
  <si>
    <t>01 - Rekonstrukce ČOV v Sanatoriu Jablunkov</t>
  </si>
  <si>
    <t>Soupis:</t>
  </si>
  <si>
    <t>001 - SO 101 Rekonstrukce česlí</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</si>
  <si>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</si>
  <si>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</si>
  <si>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</si>
  <si>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</si>
  <si>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</si>
  <si>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</si>
  <si>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</si>
  <si>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</si>
  <si>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</si>
  <si>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</si>
  <si>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</si>
  <si>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</si>
  <si>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</si>
  <si>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</si>
  <si>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</si>
  <si>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</si>
  <si>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</si>
  <si>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</si>
  <si>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</si>
  <si>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</si>
  <si>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</si>
  <si>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</si>
  <si>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</si>
  <si>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</si>
  <si>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</si>
  <si>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</si>
  <si>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</si>
  <si>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</si>
  <si>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</si>
  <si>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</si>
  <si>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</si>
  <si>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</si>
  <si>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115,2-R</t>
  </si>
  <si>
    <t>Náklady na krycí konstrukce dočasného potrubí vedeného po terénu</t>
  </si>
  <si>
    <t>kpl</t>
  </si>
  <si>
    <t>4</t>
  </si>
  <si>
    <t>-1535535934</t>
  </si>
  <si>
    <t>PP</t>
  </si>
  <si>
    <t>115001101</t>
  </si>
  <si>
    <t>Převedení vody potrubím DN do 100, vč. následného odstranění</t>
  </si>
  <si>
    <t>m</t>
  </si>
  <si>
    <t>CS ÚRS 2018 01</t>
  </si>
  <si>
    <t>-1862930132</t>
  </si>
  <si>
    <t>Převedení vody potrubím průměru DN do 100</t>
  </si>
  <si>
    <t>P</t>
  </si>
  <si>
    <t>Poznámka k položce:
viz TZ př.č. D.1.1.1 a v.č. D.1.1.1.2</t>
  </si>
  <si>
    <t>VV</t>
  </si>
  <si>
    <t>55</t>
  </si>
  <si>
    <t>3</t>
  </si>
  <si>
    <t>115101201</t>
  </si>
  <si>
    <t>Čerpání vody na dopravní výšku do 10 m průměrný přítok do 500 l/min</t>
  </si>
  <si>
    <t>hod</t>
  </si>
  <si>
    <t>1059006414</t>
  </si>
  <si>
    <t>Čerpání vody na dopravní výšku do 10 m s uvažovaným průměrným přítokem do 500 l/min</t>
  </si>
  <si>
    <t>60*24</t>
  </si>
  <si>
    <t>115101301</t>
  </si>
  <si>
    <t>Pohotovost čerpací soupravy pro dopravní výšku do 10 m přítok do 500 l/min</t>
  </si>
  <si>
    <t>den</t>
  </si>
  <si>
    <t>618247413</t>
  </si>
  <si>
    <t>Pohotovost záložní čerpací soupravy pro dopravní výšku do 10 m s uvažovaným průměrným přítokem do 500 l/min</t>
  </si>
  <si>
    <t>9</t>
  </si>
  <si>
    <t>Ostatní konstrukce a práce, bourání</t>
  </si>
  <si>
    <t>5</t>
  </si>
  <si>
    <t>900,1-R</t>
  </si>
  <si>
    <t>Demontáž stávajícího zábradlí kovového, vč. odvozu a likvidace</t>
  </si>
  <si>
    <t>kg</t>
  </si>
  <si>
    <t>-1661446710</t>
  </si>
  <si>
    <t>220</t>
  </si>
  <si>
    <t>6</t>
  </si>
  <si>
    <t>950,4-R</t>
  </si>
  <si>
    <t>Dodávka + montáž segmentového těsnění pro potrubí DN 300 a otvor DN 400</t>
  </si>
  <si>
    <t>ks</t>
  </si>
  <si>
    <t>519551555</t>
  </si>
  <si>
    <t>1+1</t>
  </si>
  <si>
    <t>7</t>
  </si>
  <si>
    <t>960,1-R</t>
  </si>
  <si>
    <t>Provedení vyspravení utěsnění stávajících prostupů bobtnavými pásky a tmely, vč. začíštění otvoru</t>
  </si>
  <si>
    <t>-424790221</t>
  </si>
  <si>
    <t>2*3,14*0,15*2</t>
  </si>
  <si>
    <t>8</t>
  </si>
  <si>
    <t>977,1-R</t>
  </si>
  <si>
    <t>Provedení vyfrézování drážky 140x70mm</t>
  </si>
  <si>
    <t>1600778548</t>
  </si>
  <si>
    <t>0,85+2,05</t>
  </si>
  <si>
    <t>977151131</t>
  </si>
  <si>
    <t>Jádrové vrty diamantovými korunkami do D 400 mm do stavebních materiálů</t>
  </si>
  <si>
    <t>1575195446</t>
  </si>
  <si>
    <t>Jádrové vrty diamantovými korunkami do stavebních materiálů (železobetonu, betonu, cihel, obkladů, dlažeb, kamene) průměru přes 350 do 400 mm</t>
  </si>
  <si>
    <t>0,2+0,15</t>
  </si>
  <si>
    <t>10</t>
  </si>
  <si>
    <t>985121122</t>
  </si>
  <si>
    <t>Tryskání degradovaného betonu stěn a rubu kleneb vodou pod tlakem do 1250 barů</t>
  </si>
  <si>
    <t>m2</t>
  </si>
  <si>
    <t>-1913381811</t>
  </si>
  <si>
    <t>Tryskání degradovaného betonu stěn, rubu kleneb a podlah vodou pod tlakem přes 300 do 1 250 barů</t>
  </si>
  <si>
    <t>40</t>
  </si>
  <si>
    <t>11</t>
  </si>
  <si>
    <t>985131111</t>
  </si>
  <si>
    <t>Očištění ploch stěn, rubu kleneb a podlah tlakovou vodou 300bar</t>
  </si>
  <si>
    <t>1266088848</t>
  </si>
  <si>
    <t>Očištění ploch stěn, rubu kleneb a podlah tlakovou vodou</t>
  </si>
  <si>
    <t>12</t>
  </si>
  <si>
    <t>985311111</t>
  </si>
  <si>
    <t>-375641701</t>
  </si>
  <si>
    <t>Reprofilace betonu sanačními maltami na cementové bázi ručně stěn, tloušťky do 10 mm</t>
  </si>
  <si>
    <t>13</t>
  </si>
  <si>
    <t>985311115</t>
  </si>
  <si>
    <t>372926787</t>
  </si>
  <si>
    <t>Reprofilace betonu sanačními maltami na cementové bázi ručně stěn, tloušťky přes 40 do 50 mm</t>
  </si>
  <si>
    <t>14</t>
  </si>
  <si>
    <t>985321111</t>
  </si>
  <si>
    <t>Ochranný nátěr výztuže na cementové bázi stěn, líce kleneb a podhledů 1 vrstva tl 1 mm</t>
  </si>
  <si>
    <t>-585536899</t>
  </si>
  <si>
    <t>Ochranný nátěr betonářské výztuže 1 vrstva tloušťky 1 mm na cementové bázi stěn, líce kleneb a podhledů</t>
  </si>
  <si>
    <t>985323111</t>
  </si>
  <si>
    <t>Spojovací můstek reprofilovaného betonu na cementové bázi tl 1 mm</t>
  </si>
  <si>
    <t>372540308</t>
  </si>
  <si>
    <t>Spojovací můstek reprofilovaného betonu na cementové bázi, tloušťky 1 mm</t>
  </si>
  <si>
    <t>16</t>
  </si>
  <si>
    <t>985324111</t>
  </si>
  <si>
    <t>750736051</t>
  </si>
  <si>
    <t>17</t>
  </si>
  <si>
    <t>990,1-R</t>
  </si>
  <si>
    <t>Náklady na napojení obtoku</t>
  </si>
  <si>
    <t>1404747108</t>
  </si>
  <si>
    <t>997</t>
  </si>
  <si>
    <t>Přesun sutě</t>
  </si>
  <si>
    <t>18</t>
  </si>
  <si>
    <t>997013511</t>
  </si>
  <si>
    <t>Odvoz suti a vybouraných hmot z meziskládky na skládku do 1 km s naložením a se složením</t>
  </si>
  <si>
    <t>t</t>
  </si>
  <si>
    <t>-1862733504</t>
  </si>
  <si>
    <t>Odvoz suti a vybouraných hmot z meziskládky na skládku  s naložením a se složením, na vzdálenost do 1 km</t>
  </si>
  <si>
    <t>19</t>
  </si>
  <si>
    <t>997013509</t>
  </si>
  <si>
    <t>Příplatek k odvozu suti a vybouraných hmot na skládku ZKD 1 km přes 1 km</t>
  </si>
  <si>
    <t>-284467257</t>
  </si>
  <si>
    <t>Odvoz suti a vybouraných hmot na skládku nebo meziskládku  se složením, na vzdálenost Příplatek k ceně za každý další i započatý 1 km přes 1 km</t>
  </si>
  <si>
    <t>2,976*9 'Přepočtené koeficientem množství</t>
  </si>
  <si>
    <t>20</t>
  </si>
  <si>
    <t>997013801</t>
  </si>
  <si>
    <t>Poplatek za uložení na skládce (skládkovné) stavebního odpadu betonového kód odpadu 170 101</t>
  </si>
  <si>
    <t>1529488125</t>
  </si>
  <si>
    <t>Poplatek za uložení stavebního odpadu na skládce (skládkovné) z prostého betonu zatříděného do Katalogu odpadů pod kódem 170 101</t>
  </si>
  <si>
    <t>998</t>
  </si>
  <si>
    <t>Přesun hmot</t>
  </si>
  <si>
    <t>998142251</t>
  </si>
  <si>
    <t>Přesun hmot pro nádrže, jímky, zásobníky a jámy betonové monolitické v do 25 m</t>
  </si>
  <si>
    <t>1488217265</t>
  </si>
  <si>
    <t>Přesun hmot pro nádrže, jímky, zásobníky a jámy pozemní mimo zemědělství  se svislou nosnou konstrukcí monolitickou betonovou tyčovou nebo plošnou vodorovná dopravní vzdálenost do 50 m výšky do 25 m</t>
  </si>
  <si>
    <t>PSV</t>
  </si>
  <si>
    <t>Práce a dodávky PSV</t>
  </si>
  <si>
    <t>767</t>
  </si>
  <si>
    <t>Konstrukce zámečnické</t>
  </si>
  <si>
    <t>22</t>
  </si>
  <si>
    <t>767,1-R</t>
  </si>
  <si>
    <t>Dodávka + montáž nerez zábradlí v=1,1m, délka 18,5m vč. okapové lišty, nerez tř. 17, vč. kotvícíh prvků</t>
  </si>
  <si>
    <t>-1086561739</t>
  </si>
  <si>
    <t>272</t>
  </si>
  <si>
    <t>783</t>
  </si>
  <si>
    <t>Dokončovací práce - nátěry</t>
  </si>
  <si>
    <t>23</t>
  </si>
  <si>
    <t>783301401</t>
  </si>
  <si>
    <t>Ometení zámečnických konstrukcí</t>
  </si>
  <si>
    <t>912245652</t>
  </si>
  <si>
    <t>Příprava podkladu zámečnických konstrukcí před provedením nátěru ometení</t>
  </si>
  <si>
    <t>24</t>
  </si>
  <si>
    <t>783314201</t>
  </si>
  <si>
    <t>Základní antikorozní jednonásobný syntetický standardní nátěr zámečnických konstrukcí</t>
  </si>
  <si>
    <t>-1420461905</t>
  </si>
  <si>
    <t>Základní antikorozní nátěr zámečnických konstrukcí jednonásobný syntetický standardní</t>
  </si>
  <si>
    <t>25</t>
  </si>
  <si>
    <t>783317101</t>
  </si>
  <si>
    <t>Krycí jednonásobný syntetický standardní nátěr zámečnických konstrukcí</t>
  </si>
  <si>
    <t>538289413</t>
  </si>
  <si>
    <t>Krycí nátěr (email) zámečnických konstrukcí jednonásobný syntetický standardní</t>
  </si>
  <si>
    <t>26</t>
  </si>
  <si>
    <t>783806801</t>
  </si>
  <si>
    <t>Odstranění nátěrů z omítek obroušením</t>
  </si>
  <si>
    <t>-814979096</t>
  </si>
  <si>
    <t>002 - SO 102 Vyspravení štěrbinového žlabu</t>
  </si>
  <si>
    <t xml:space="preserve">    3 - Svislé a kompletní konstrukce</t>
  </si>
  <si>
    <t xml:space="preserve">    4 - Vodorovné konstrukce</t>
  </si>
  <si>
    <t xml:space="preserve">    5 - Komunikace pozemní</t>
  </si>
  <si>
    <t xml:space="preserve">    8 - Trubní vedení</t>
  </si>
  <si>
    <t>M - Práce a dodávky M</t>
  </si>
  <si>
    <t xml:space="preserve">    43-M - Montáž ocelových konstrukcí</t>
  </si>
  <si>
    <t>4000964</t>
  </si>
  <si>
    <t>115,3-R</t>
  </si>
  <si>
    <t>Provedení hydrovrtů DN 375mm, hloubky 10m, vystrojené zárubnicí DN200 a mezikruží vyplněno kačírkem,vč. následného odstranění a zásypem vrtů inertním materiálem</t>
  </si>
  <si>
    <t>100005646</t>
  </si>
  <si>
    <t>Poznámka k položce:
viz TZ př.č. D.1.1.1 a v.č. D.1.1.2.1 a 2</t>
  </si>
  <si>
    <t>158491983</t>
  </si>
  <si>
    <t>35</t>
  </si>
  <si>
    <t>270874316</t>
  </si>
  <si>
    <t>-159049543</t>
  </si>
  <si>
    <t>174101101</t>
  </si>
  <si>
    <t>Zásyp jam, šachet rýh nebo kolem objektů sypaninou se zhutněním</t>
  </si>
  <si>
    <t>m3</t>
  </si>
  <si>
    <t>-1081037239</t>
  </si>
  <si>
    <t>Zásyp sypaninou z jakékoliv horniny  s uložením výkopku ve vrstvách se zhutněním jam, šachet, rýh nebo kolem objektů v těchto vykopávkách</t>
  </si>
  <si>
    <t>M</t>
  </si>
  <si>
    <t>583,1-R</t>
  </si>
  <si>
    <t>inetrní zásypový materiál</t>
  </si>
  <si>
    <t>-2108745315</t>
  </si>
  <si>
    <t>Svislé a kompletní konstrukce</t>
  </si>
  <si>
    <t>380316242</t>
  </si>
  <si>
    <t>Kompletní konstrukce ČOV, nádrží nebo vodojemů z betonu mrazuvzdorného tř. C 30/37XC3, XF3, XA2 tl do 300 mm</t>
  </si>
  <si>
    <t>2043463297</t>
  </si>
  <si>
    <t>Kompletní konstrukce čistíren odpadních vod, nádrží, vodojemů, kanálů z betonu prostého  pro prostředí s mrazovými cykly tř. C 30/37, tl. přes 150 do 300 mm</t>
  </si>
  <si>
    <t>6,04*1,57*0,18</t>
  </si>
  <si>
    <t>-0,6*0,6*0,18*3</t>
  </si>
  <si>
    <t>Součet</t>
  </si>
  <si>
    <t>380356231</t>
  </si>
  <si>
    <t>Bednění kompletních konstrukcí ČOV, nádrží nebo vodojemů neomítaných ploch rovinných zřízení, vč. podpůrné kce</t>
  </si>
  <si>
    <t>444160772</t>
  </si>
  <si>
    <t>Bednění kompletních konstrukcí čistíren odpadních vod, nádrží, vodojemů, kanálů  konstrukcí neomítaných z betonu prostého nebo železového ploch rovinných zřízení</t>
  </si>
  <si>
    <t>6,04*1,57</t>
  </si>
  <si>
    <t>2*(0,6+0,6)*0,15*3</t>
  </si>
  <si>
    <t>380356232</t>
  </si>
  <si>
    <t>Bednění kompletních konstrukcí ČOV, nádrží nebo vodojemů neomítaných ploch rovinných odstranění, vč. podpůrné kce</t>
  </si>
  <si>
    <t>2016143314</t>
  </si>
  <si>
    <t>Bednění kompletních konstrukcí čistíren odpadních vod, nádrží, vodojemů, kanálů  konstrukcí neomítaných z betonu prostého nebo železového ploch rovinných odstranění</t>
  </si>
  <si>
    <t>380361011</t>
  </si>
  <si>
    <t>Výztuž kompletních konstrukcí ČOV, nádrží nebo vodojemů ze svařovaných sítí KARI</t>
  </si>
  <si>
    <t>-134418924</t>
  </si>
  <si>
    <t>Výztuž kompletních konstrukcí čistíren odpadních vod, nádrží, vodojemů, kanálů  ze svařovaných sítí z drátů typu KARI</t>
  </si>
  <si>
    <t>6,04*1,57*6,5/1000*1,15*2</t>
  </si>
  <si>
    <t>Vodorovné konstrukce</t>
  </si>
  <si>
    <t>444143901</t>
  </si>
  <si>
    <t>Montáž střešních desek nebo panelů hmotnosti do 0,5 t budova v do 18 m, vyplnění spar cementovou maltou</t>
  </si>
  <si>
    <t>kus</t>
  </si>
  <si>
    <t>1149266394</t>
  </si>
  <si>
    <t>Montáž střešních desek nebo panelů v budovách výšky do 18 m, hmotnosti do 0,5 t</t>
  </si>
  <si>
    <t>59341417</t>
  </si>
  <si>
    <t>panel stropní plný PZD 120x30x8cm</t>
  </si>
  <si>
    <t>-1390696700</t>
  </si>
  <si>
    <t>panel stropní plný PZD 358x59x14 cm</t>
  </si>
  <si>
    <t>Komunikace pozemní</t>
  </si>
  <si>
    <t>596811120</t>
  </si>
  <si>
    <t xml:space="preserve">Kladení betonové dlažby 300x300x50 komunikací pro pěší do lože z kameniva tl.100mm vel do 0,09 m2 plochy do 50 m2 </t>
  </si>
  <si>
    <t>831130240</t>
  </si>
  <si>
    <t>Kladení dlažby z betonových nebo kameninových dlaždic komunikací pro pěší s vyplněním spár a se smetením přebytečného materiálu na vzdálenost do 3 m s ložem z kameniva těženého tl. do 100 mm velikosti dlaždic do 0,09 m2 (bez zámku), pro plochy do 50 m2</t>
  </si>
  <si>
    <t>2,25</t>
  </si>
  <si>
    <t>59248005</t>
  </si>
  <si>
    <t>dlažba skladebná betonová 30x30x5cm přírodní</t>
  </si>
  <si>
    <t>1057007832</t>
  </si>
  <si>
    <t>2,25*1,05 'Přepočtené koeficientem množství</t>
  </si>
  <si>
    <t>Trubní vedení</t>
  </si>
  <si>
    <t>800,1-R</t>
  </si>
  <si>
    <t>Oprava protivztlakého ventilu ve dně štěrbinové nádrže</t>
  </si>
  <si>
    <t>1195940114</t>
  </si>
  <si>
    <t>Oprava stávajícího protivztakového ventilu ve dně nádrže. Odstraní se betonová dlaždice a pročistí se litinová nebo betonová trouba. Následně se upraví styčné plochy a opětovně se položí přitěžovací betonová dlaždice, styčná plocha (lůžko) se zalije horkým asfaltem, do kterého se dlaždice volně položí.</t>
  </si>
  <si>
    <t>899102211</t>
  </si>
  <si>
    <t>Demontáž poklopů litinových nebo ocelových včetně rámů hmotnosti přes 50 do 100 kg, vč. odvozu a likvidace</t>
  </si>
  <si>
    <t>-1567608354</t>
  </si>
  <si>
    <t>Demontáž poklopů litinových a ocelových  včetně rámů, hmotnosti jednotlivě přes 50 do 100 Kg</t>
  </si>
  <si>
    <t>nevyužívaná AK</t>
  </si>
  <si>
    <t>-1845516218</t>
  </si>
  <si>
    <t>480</t>
  </si>
  <si>
    <t>900,2-R</t>
  </si>
  <si>
    <t>Demontáž ocelových kontrukcí, vč. odvozu a likvidace</t>
  </si>
  <si>
    <t>705784791</t>
  </si>
  <si>
    <t>450</t>
  </si>
  <si>
    <t>950,6-R</t>
  </si>
  <si>
    <t>Dodávka + montáž segmentového těsnění pro potrubí DN 100 a otvor DN 200</t>
  </si>
  <si>
    <t>-1743496211</t>
  </si>
  <si>
    <t>950,7-R</t>
  </si>
  <si>
    <t>Dodávka + montáž segmentového těsnění pro potrubí DN 80 a otvor DN 120</t>
  </si>
  <si>
    <t>539647406</t>
  </si>
  <si>
    <t>950,8-R</t>
  </si>
  <si>
    <t>Dodávka + montáž segmentového těsnění pro potrubí DN 50 a otvor DN 105</t>
  </si>
  <si>
    <t>-1376089903</t>
  </si>
  <si>
    <t>-1364666377</t>
  </si>
  <si>
    <t>962042320</t>
  </si>
  <si>
    <t>Bourání zdiva nadzákladového z betonu prostého do 1 m3</t>
  </si>
  <si>
    <t>-1165176387</t>
  </si>
  <si>
    <t>Bourání zdiva z betonu prostého  nadzákladového objemu do 1 m3</t>
  </si>
  <si>
    <t>1,7</t>
  </si>
  <si>
    <t>977151119</t>
  </si>
  <si>
    <t>Jádrové vrty diamantovými korunkami do D 110 mm do stavebních materiálů</t>
  </si>
  <si>
    <t>-952262412</t>
  </si>
  <si>
    <t>Jádrové vrty diamantovými korunkami do stavebních materiálů (železobetonu, betonu, cihel, obkladů, dlažeb, kamene) průměru přes 100 do 110 mm</t>
  </si>
  <si>
    <t>0,47</t>
  </si>
  <si>
    <t>977151121</t>
  </si>
  <si>
    <t>Jádrové vrty diamantovými korunkami do D 120 mm do stavebních materiálů</t>
  </si>
  <si>
    <t>30099459</t>
  </si>
  <si>
    <t>Jádrové vrty diamantovými korunkami do stavebních materiálů (železobetonu, betonu, cihel, obkladů, dlažeb, kamene) průměru přes 110 do 120 mm</t>
  </si>
  <si>
    <t>0,3</t>
  </si>
  <si>
    <t>27</t>
  </si>
  <si>
    <t>977151125</t>
  </si>
  <si>
    <t>Jádrové vrty diamantovými korunkami do D 200 mm do stavebních materiálů</t>
  </si>
  <si>
    <t>723662432</t>
  </si>
  <si>
    <t>Jádrové vrty diamantovými korunkami do stavebních materiálů (železobetonu, betonu, cihel, obkladů, dlažeb, kamene) průměru přes 180 do 200 mm</t>
  </si>
  <si>
    <t>0,47+0,3</t>
  </si>
  <si>
    <t>28</t>
  </si>
  <si>
    <t>2013609406</t>
  </si>
  <si>
    <t>245</t>
  </si>
  <si>
    <t>29</t>
  </si>
  <si>
    <t>484277551</t>
  </si>
  <si>
    <t>30</t>
  </si>
  <si>
    <t>-698002877</t>
  </si>
  <si>
    <t>31</t>
  </si>
  <si>
    <t>-1707070274</t>
  </si>
  <si>
    <t>75</t>
  </si>
  <si>
    <t>32</t>
  </si>
  <si>
    <t>1994183355</t>
  </si>
  <si>
    <t>33</t>
  </si>
  <si>
    <t>296997558</t>
  </si>
  <si>
    <t>34</t>
  </si>
  <si>
    <t>-279159714</t>
  </si>
  <si>
    <t>Náklady na utěsnění přítoku do štěrbinové nádrže</t>
  </si>
  <si>
    <t>-927420962</t>
  </si>
  <si>
    <t>36</t>
  </si>
  <si>
    <t>990,2-R</t>
  </si>
  <si>
    <t>Náklady odčerpání obsahu štěrbinové nádrže</t>
  </si>
  <si>
    <t>1305658957</t>
  </si>
  <si>
    <t>37</t>
  </si>
  <si>
    <t>-626560647</t>
  </si>
  <si>
    <t>38</t>
  </si>
  <si>
    <t>1524933866</t>
  </si>
  <si>
    <t>21,118*9 'Přepočtené koeficientem množství</t>
  </si>
  <si>
    <t>39</t>
  </si>
  <si>
    <t>1498251058</t>
  </si>
  <si>
    <t>1186880055</t>
  </si>
  <si>
    <t>41</t>
  </si>
  <si>
    <t>Dodávka + montáž nerez zábradlí v=1,1m, vč. okapové lišty, nerez tř. 17, vč. kotvícíh prvků</t>
  </si>
  <si>
    <t>-2133816855</t>
  </si>
  <si>
    <t>550</t>
  </si>
  <si>
    <t>42</t>
  </si>
  <si>
    <t>767,2-R</t>
  </si>
  <si>
    <t>K/1 - Dodávka + montáž poklop z kompozitu 600x600mm, vč. rámu a kotevních prvků</t>
  </si>
  <si>
    <t>1394943706</t>
  </si>
  <si>
    <t>43</t>
  </si>
  <si>
    <t>767,3-R</t>
  </si>
  <si>
    <t>K/2 - Dodávka + montáž pororošt z kompozitu 600x700mm, vč. kotevních a nosných prvků</t>
  </si>
  <si>
    <t>-901354932</t>
  </si>
  <si>
    <t>K/2 - Dodávka + montáž pororošt 600x700mm, vč. kotevních a nosných prvků</t>
  </si>
  <si>
    <t>44</t>
  </si>
  <si>
    <t>783306808</t>
  </si>
  <si>
    <t>Odstranění nečistot a otryskání ocelových konstrukcí na stupeň Sa 2 1/2</t>
  </si>
  <si>
    <t>71730473</t>
  </si>
  <si>
    <t>45</t>
  </si>
  <si>
    <t>783334201</t>
  </si>
  <si>
    <t>1 x 40μm dvousložkový zinkoepoxidový základní nátěr s vysokým obsahem zinku</t>
  </si>
  <si>
    <t>-219884851</t>
  </si>
  <si>
    <t>Základní antikorozní nátěr zámečnických konstrukcí jednonásobný epoxidový</t>
  </si>
  <si>
    <t>stávající ocelové kce cca</t>
  </si>
  <si>
    <t>46</t>
  </si>
  <si>
    <t>783335101</t>
  </si>
  <si>
    <t>Mezinátěr jednonásobný 1 x 80μm dvousložkový modifikovaný epoxidový nátěr</t>
  </si>
  <si>
    <t>-1454021836</t>
  </si>
  <si>
    <t>Mezinátěr zámečnických konstrukcí jednonásobný epoxidový</t>
  </si>
  <si>
    <t>47</t>
  </si>
  <si>
    <t>783337101</t>
  </si>
  <si>
    <t>Krycí jednonásobný 1 x 80μm dvousložkový modifikovaný epoxidový venkovní nátěr</t>
  </si>
  <si>
    <t>411953106</t>
  </si>
  <si>
    <t>Krycí nátěr (email) zámečnických konstrukcí jednonásobný epoxidový</t>
  </si>
  <si>
    <t>Práce a dodávky M</t>
  </si>
  <si>
    <t>43-M</t>
  </si>
  <si>
    <t>Montáž ocelových konstrukcí</t>
  </si>
  <si>
    <t>48</t>
  </si>
  <si>
    <t>M43,2-R</t>
  </si>
  <si>
    <t>Montáž ocelových konstrukcí, spoje koutovým svarem</t>
  </si>
  <si>
    <t>64</t>
  </si>
  <si>
    <t>1083686642</t>
  </si>
  <si>
    <t xml:space="preserve">Montáž ocelových konstrukcí </t>
  </si>
  <si>
    <t>419</t>
  </si>
  <si>
    <t>49</t>
  </si>
  <si>
    <t>M43,2a-R</t>
  </si>
  <si>
    <t xml:space="preserve">Dodávka ocelové konstrukce profil IPE 120, vč. povrchové úpravy </t>
  </si>
  <si>
    <t>256</t>
  </si>
  <si>
    <t>-397122210</t>
  </si>
  <si>
    <t xml:space="preserve">Dodávka ocelové konstrukce, vč. povrchové úpravy 
- 1 x 40μm dvousložkový zinkoepoxidový základní nátěr s vysokým obsahem zinku
- 1 x 80μm dvousložkový modifikovaný epoxidový nátěr
- 1 x 80μm dvousložkový modifikovaný epoxidový venkovní nátěr
  Barevný odstín přizpůsobit požadavku investora
</t>
  </si>
  <si>
    <t>419*1,05 'Přepočtené koeficientem množství</t>
  </si>
  <si>
    <t>003 - SO 103 Aktivační nádrž - nová</t>
  </si>
  <si>
    <t xml:space="preserve">    2 - Zakládání</t>
  </si>
  <si>
    <t xml:space="preserve">    6 - Úpravy povrchů, podlahy a osazování výplní</t>
  </si>
  <si>
    <t xml:space="preserve">    711 - Izolace proti vodě, vlhkosti a plynům</t>
  </si>
  <si>
    <t xml:space="preserve">    741 - Elektroinstalace - silnoproud</t>
  </si>
  <si>
    <t xml:space="preserve">    764 - Konstrukce klempířské</t>
  </si>
  <si>
    <t>Provedení hydrovrtů DN 375mm, hloubky 4m</t>
  </si>
  <si>
    <t>-1098295614</t>
  </si>
  <si>
    <t>Provedení hydrovrtů DN 375mm, hloubky 4m
Tyto vrty zůstanou po ukončení stavby, ovšem nebudou vystrojeny.  Tyto vrty budou sloužit jednak pro monitoring hladiny podzemní vody a jednak pro snížení hladiny vody v případě potřeby vyprázdnění aktivační nádrže.</t>
  </si>
  <si>
    <t>Poznámka k položce:
viz TZ p.č. D.1.1.1 a v.č. D.1.1.3.1 a 2</t>
  </si>
  <si>
    <t>-777597822</t>
  </si>
  <si>
    <t>30*24</t>
  </si>
  <si>
    <t>-1870428954</t>
  </si>
  <si>
    <t>121101101</t>
  </si>
  <si>
    <t>Sejmutí ornice s přemístěním na vzdálenost do 50 m</t>
  </si>
  <si>
    <t>-14962353</t>
  </si>
  <si>
    <t>Sejmutí ornice nebo lesní půdy  s vodorovným přemístěním na hromady v místě upotřebení nebo na dočasné či trvalé skládky se složením, na vzdálenost do 50 m</t>
  </si>
  <si>
    <t>105*0,1</t>
  </si>
  <si>
    <t>131201102</t>
  </si>
  <si>
    <t>Hloubení jam nezapažených v hornině tř. 3 objemu do 1000 m3</t>
  </si>
  <si>
    <t>1435336943</t>
  </si>
  <si>
    <t>Hloubení nezapažených jam a zářezů s urovnáním dna do předepsaného profilu a spádu v hornině tř. 3 přes 100 do 1 000 m3</t>
  </si>
  <si>
    <t>215</t>
  </si>
  <si>
    <t>131201109</t>
  </si>
  <si>
    <t>Příplatek za lepivost u hloubení jam nezapažených v hornině tř. 3</t>
  </si>
  <si>
    <t>-6377336</t>
  </si>
  <si>
    <t>Hloubení nezapažených jam a zářezů s urovnáním dna do předepsaného profilu a spádu Příplatek k cenám za lepivost horniny tř. 3</t>
  </si>
  <si>
    <t>215,000/2</t>
  </si>
  <si>
    <t>162301101</t>
  </si>
  <si>
    <t>Vodorovné přemístění do 500 m výkopku/sypaniny z horniny tř. 1 až 4 - na mezideponii</t>
  </si>
  <si>
    <t>-1475306336</t>
  </si>
  <si>
    <t>Vodorovné přemístění výkopku nebo sypaniny po suchu  na obvyklém dopravním prostředku, bez naložení výkopku, avšak se složením bez rozhrnutí z horniny tř. 1 až 4 na vzdálenost přes 50 do 500 m</t>
  </si>
  <si>
    <t>ornice</t>
  </si>
  <si>
    <t>10,5</t>
  </si>
  <si>
    <t>výkop</t>
  </si>
  <si>
    <t>162301101,1</t>
  </si>
  <si>
    <t>Vodorovné přemístění do 500 m výkopku/sypaniny z horniny tř. 1 až 4 - zpět na stavbu</t>
  </si>
  <si>
    <t>-830537994</t>
  </si>
  <si>
    <t>162701105</t>
  </si>
  <si>
    <t>Vodorovné přemístění do 10000 m výkopku/sypaniny z horniny tř. 1 až 4 - na trvalou skládku</t>
  </si>
  <si>
    <t>668213687</t>
  </si>
  <si>
    <t>Vodorovné přemístění výkopku nebo sypaniny po suchu  na obvyklém dopravním prostředku, bez naložení výkopku, avšak se složením bez rozhrnutí z horniny tř. 1 až 4 na vzdálenost přes 9 000 do 10 000 m</t>
  </si>
  <si>
    <t>215-160</t>
  </si>
  <si>
    <t>"zemina pro zásyyp pro SO 109" -10</t>
  </si>
  <si>
    <t>167101101</t>
  </si>
  <si>
    <t>Nakládání výkopku z hornin tř. 1 až 4 do 100 m3 - zpět na stavbu</t>
  </si>
  <si>
    <t>-2118100757</t>
  </si>
  <si>
    <t>Nakládání, skládání a překládání neulehlého výkopku nebo sypaniny  nakládání, množství do 100 m3, z hornin tř. 1 až 4</t>
  </si>
  <si>
    <t>50*0,1</t>
  </si>
  <si>
    <t>zemina</t>
  </si>
  <si>
    <t>160</t>
  </si>
  <si>
    <t>171201201</t>
  </si>
  <si>
    <t>Uložení sypaniny na skládky</t>
  </si>
  <si>
    <t>-1214820572</t>
  </si>
  <si>
    <t>Uložení sypaniny  na skládky</t>
  </si>
  <si>
    <t>171201211</t>
  </si>
  <si>
    <t>Poplatek za uložení stavebního odpadu - zeminy a kameniva na skládce</t>
  </si>
  <si>
    <t>1524710620</t>
  </si>
  <si>
    <t>Poplatek za uložení stavebního odpadu na skládce (skládkovné) zeminy a kameniva zatříděného do Katalogu odpadů pod kódem 170 504</t>
  </si>
  <si>
    <t>45*1,8 'Přepočtené koeficientem množství</t>
  </si>
  <si>
    <t>1021680231</t>
  </si>
  <si>
    <t>viz TZ</t>
  </si>
  <si>
    <t>181,1-R</t>
  </si>
  <si>
    <t>Zatravnění a ohumusování, vč. zálivky vodou a dodání materiálů</t>
  </si>
  <si>
    <t>1929848880</t>
  </si>
  <si>
    <t>181301101</t>
  </si>
  <si>
    <t>Rozprostření ornice tl vrstvy do 100 mm pl do 500 m2 v rovině nebo ve svahu do 1:5</t>
  </si>
  <si>
    <t>-1900076364</t>
  </si>
  <si>
    <t>Rozprostření a urovnání ornice v rovině nebo ve svahu sklonu do 1:5 při souvislé ploše do 500 m2, tl. vrstvy do 100 mm</t>
  </si>
  <si>
    <t>50</t>
  </si>
  <si>
    <t>Zakládání</t>
  </si>
  <si>
    <t>212752212</t>
  </si>
  <si>
    <t>Trativod z drenážních trubek plastových flexibilních D do 100 mm včetně lože otevřený výkop</t>
  </si>
  <si>
    <t>2129103446</t>
  </si>
  <si>
    <t>Trativody z drenážních trubek se zřízením štěrkopískového lože pod trubky a s jejich obsypem v průměrném celkovém množství do 0,15 m3/m v otevřeném výkopu z trubek plastových flexibilních D přes 65 do 100 mm</t>
  </si>
  <si>
    <t>2*(8,5+4,2)</t>
  </si>
  <si>
    <t>213141111</t>
  </si>
  <si>
    <t>Zřízení vrstvy z geotextilie v rovině nebo ve sklonu do 1:5 š do 3 m</t>
  </si>
  <si>
    <t>785686635</t>
  </si>
  <si>
    <t>Zřízení vrstvy z geotextilie  filtrační, separační, odvodňovací, ochranné, výztužné nebo protierozní v rovině nebo ve sklonu do 1:5, šířky do 3 m</t>
  </si>
  <si>
    <t>dočasná dosazovací nádrž</t>
  </si>
  <si>
    <t>4,1*4,1</t>
  </si>
  <si>
    <t>nová aktivační nádrž</t>
  </si>
  <si>
    <t>8,4*4,1</t>
  </si>
  <si>
    <t>69311068</t>
  </si>
  <si>
    <t>geotextilie netkaná PP 300g/m2</t>
  </si>
  <si>
    <t>-197502360</t>
  </si>
  <si>
    <t>51,25*1,1 'Přepočtené koeficientem množství</t>
  </si>
  <si>
    <t>271532212</t>
  </si>
  <si>
    <t>Podsyp pod základové konstrukce se zhutněním z hrubého kameniva frakce 16 až 32 mm</t>
  </si>
  <si>
    <t>809579850</t>
  </si>
  <si>
    <t>Podsyp pod základové konstrukce se zhutněním a urovnáním povrchu z kameniva hrubého, frakce 16 - 32 mm</t>
  </si>
  <si>
    <t>4,1*4,1*0,15</t>
  </si>
  <si>
    <t>8,4*4,1*0,15</t>
  </si>
  <si>
    <t>272313511</t>
  </si>
  <si>
    <t>Základové klenby z betonu tř. C 12/15 - podkladní</t>
  </si>
  <si>
    <t>817282333</t>
  </si>
  <si>
    <t>Základy z betonu prostého klenby z betonu kamenem neprokládaného tř. C 12/15</t>
  </si>
  <si>
    <t>8,5*4,2*0,1</t>
  </si>
  <si>
    <t>380326232</t>
  </si>
  <si>
    <t>Kompletní konstrukce ČOV, nádrží nebo vodojemů ze ŽB mrazuvzdorného tř. C 25/30 XA2, XF3 tl do 300 mm</t>
  </si>
  <si>
    <t>253314374</t>
  </si>
  <si>
    <t>Kompletní konstrukce čistíren odpadních vod, nádrží, vodojemů, kanálů z betonu železového  bez výztuže a bednění pro prostředí s mrazovými cykly tř. C 25/30, tl. přes 150 do 300 mm</t>
  </si>
  <si>
    <t>deska</t>
  </si>
  <si>
    <t>7,5*3,2*0,3</t>
  </si>
  <si>
    <t>nádrže</t>
  </si>
  <si>
    <t>6,9*2,6*4,5</t>
  </si>
  <si>
    <t>-2*2*4,5-4*2*4,5</t>
  </si>
  <si>
    <t>strop</t>
  </si>
  <si>
    <t>6,9*0,4*0,2</t>
  </si>
  <si>
    <t>Bednění kompletních konstrukcí ČOV, nádrží nebo vodojemů neomítaných ploch rovinných zřízení</t>
  </si>
  <si>
    <t>1559942707</t>
  </si>
  <si>
    <t>2*(7,5+3,2)*0,3</t>
  </si>
  <si>
    <t>2*(6,9+2,6)*4,5</t>
  </si>
  <si>
    <t>2*(2+2)*4,5+2*(4+2)*4,5</t>
  </si>
  <si>
    <t>6,9*0,4</t>
  </si>
  <si>
    <t>6,9*0,2</t>
  </si>
  <si>
    <t>Bednění kompletních konstrukcí ČOV, nádrží nebo vodojemů neomítaných ploch rovinných odstranění</t>
  </si>
  <si>
    <t>-345271334</t>
  </si>
  <si>
    <t>380361006</t>
  </si>
  <si>
    <t>Výztuž kompletních konstrukcí ČOV, nádrží nebo vodojemů z betonářské oceli 10 505</t>
  </si>
  <si>
    <t>1793721411</t>
  </si>
  <si>
    <t>Výztuž kompletních konstrukcí čistíren odpadních vod, nádrží, vodojemů, kanálů  z oceli 10 505 (R) nebo BSt 500</t>
  </si>
  <si>
    <t>564851111</t>
  </si>
  <si>
    <t>Podklad ze štěrkodrtě ŠD tl 150 mm</t>
  </si>
  <si>
    <t>-1556611231</t>
  </si>
  <si>
    <t>Podklad ze štěrkodrti ŠD  s rozprostřením a zhutněním, po zhutnění tl. 150 mm</t>
  </si>
  <si>
    <t>Úpravy povrchů, podlahy a osazování výplní</t>
  </si>
  <si>
    <t>622211021</t>
  </si>
  <si>
    <t>Montáž kontaktního zateplení vnějších stěn z polystyrénových desek tl do 120 mm</t>
  </si>
  <si>
    <t>1129483279</t>
  </si>
  <si>
    <t>Montáž kontaktního zateplení  z polystyrenových desek nebo z kombinovaných desek na vnější stěny, tloušťky desek přes 80 do 120 mm</t>
  </si>
  <si>
    <t>2*(7,1+2,8)*3,06</t>
  </si>
  <si>
    <t>28376443</t>
  </si>
  <si>
    <t>deska z polystyrénu XPS, hrana rovná a strukturovaný povrch tl 100mm</t>
  </si>
  <si>
    <t>1577083184</t>
  </si>
  <si>
    <t>60,588*1,1 'Přepočtené koeficientem množství</t>
  </si>
  <si>
    <t>622521011</t>
  </si>
  <si>
    <t>Tenkovrstvá silikátová zrnitá omítka tl. 1,5 mm včetně penetrace vnějších stěn</t>
  </si>
  <si>
    <t>-1387865249</t>
  </si>
  <si>
    <t>Omítka tenkovrstvá silikátová vnějších ploch  probarvená, včetně penetrace podkladu zrnitá, tloušťky 1,5 mm stěn</t>
  </si>
  <si>
    <t>52</t>
  </si>
  <si>
    <t>637211221</t>
  </si>
  <si>
    <t>Okapový chodník z granitoidových dlaždic tl 50 mm kladených do písku tl.50mm</t>
  </si>
  <si>
    <t>-17948075</t>
  </si>
  <si>
    <t>Okapový chodník z dlaždic  granitoidových nebroušených se zalitím spár cementovou maltou, tl. dlaždic 50 mm do písku</t>
  </si>
  <si>
    <t>3,8*8,1-7,1*2,8</t>
  </si>
  <si>
    <t>Odstranění geotextílie pro dočasnou nádrž, vč. odvozu a likvidace</t>
  </si>
  <si>
    <t>-1180536029</t>
  </si>
  <si>
    <t>Odstranění podsypu pro dočasnou nádrž, vč. odvozu a likvidace</t>
  </si>
  <si>
    <t>779143989</t>
  </si>
  <si>
    <t>916231212</t>
  </si>
  <si>
    <t>Osazení chodníkového obrubníku betonového stojatého bez boční opěry do lože z betonu prostého</t>
  </si>
  <si>
    <t>-343045328</t>
  </si>
  <si>
    <t>Osazení chodníkového obrubníku betonového se zřízením lože, s vyplněním a zatřením spár cementovou maltou stojatého bez boční opěry, do lože z betonu prostého</t>
  </si>
  <si>
    <t>2*(8,2+3,9)</t>
  </si>
  <si>
    <t>59217002</t>
  </si>
  <si>
    <t>obrubník betonový zahradní  šedý 100 x 5 x 20 cm</t>
  </si>
  <si>
    <t>1931366575</t>
  </si>
  <si>
    <t>24,2*1,05 'Přepočtené koeficientem množství</t>
  </si>
  <si>
    <t>933901111</t>
  </si>
  <si>
    <t>Provedení zkoušky vodotěsnosti nádrže do 1000 m3</t>
  </si>
  <si>
    <t>-2004379301</t>
  </si>
  <si>
    <t>Zkoušky objektů a vymývání  provedení zkoušky vodotěsnosti betonové nádrže jakéhokoliv druhu a tvaru, o obsahu do 1000 m3
O výsledku zkoušek vodotěsnosti se vyhotoví zkušební protokol.</t>
  </si>
  <si>
    <t>2*2*4,5+4*2*4,5</t>
  </si>
  <si>
    <t>08211321</t>
  </si>
  <si>
    <t>voda pitná pro ostatní odběratele</t>
  </si>
  <si>
    <t>-2026905837</t>
  </si>
  <si>
    <t>940,1-R</t>
  </si>
  <si>
    <t>-519003381</t>
  </si>
  <si>
    <t>940,2-R</t>
  </si>
  <si>
    <t>292616694</t>
  </si>
  <si>
    <t>Dodávka + montáž segmentového těsnění pro potrubí DN 150 a otvor DN 200</t>
  </si>
  <si>
    <t>1323247234</t>
  </si>
  <si>
    <t>-1940378337</t>
  </si>
  <si>
    <t>Dodávka + montáž segmentového těsnění pro potrubí DN 65 a otvor DN 112</t>
  </si>
  <si>
    <t>-1970073470</t>
  </si>
  <si>
    <t>953334118</t>
  </si>
  <si>
    <t>Bobtnavý pásek do pracovních spar betonových kcí bentonitový 20 x 15 mm</t>
  </si>
  <si>
    <t>-182811766</t>
  </si>
  <si>
    <t>Bobtnavý pásek do pracovních spar betonových konstrukcí bentonitový, rozměru 20 x 15 mm</t>
  </si>
  <si>
    <t>953334423</t>
  </si>
  <si>
    <t>Těsnící plech do pracovních spar betonových kcí s bitumenovým povrchem oboustranným š 160 mm</t>
  </si>
  <si>
    <t>381748151</t>
  </si>
  <si>
    <t>Těsnící plech do pracovních spar betonových konstrukcí horizontálních i vertikálních (podlaha - zeď, zeď - strop a technologických) délky do 2,5 m s nožičkou s bitumenovým povrchem oboustranným, šířky 160 mm</t>
  </si>
  <si>
    <t>49,8</t>
  </si>
  <si>
    <t>2107448125</t>
  </si>
  <si>
    <t>0,3*(2+1)</t>
  </si>
  <si>
    <t>1335160777</t>
  </si>
  <si>
    <t>0,3*1</t>
  </si>
  <si>
    <t>-851023747</t>
  </si>
  <si>
    <t>-1512387902</t>
  </si>
  <si>
    <t>0,078*9 'Přepočtené koeficientem množství</t>
  </si>
  <si>
    <t>-21435473</t>
  </si>
  <si>
    <t>1567709473</t>
  </si>
  <si>
    <t>711</t>
  </si>
  <si>
    <t>Izolace proti vodě, vlhkosti a plynům</t>
  </si>
  <si>
    <t>711161212</t>
  </si>
  <si>
    <t>Izolace proti zemní vlhkosti nopovou fólií svislá, nopek v 8,0 mm, tl do 0,6 mm</t>
  </si>
  <si>
    <t>1347326380</t>
  </si>
  <si>
    <t>Izolace proti zemní vlhkosti a beztlakové vodě nopovými fóliemi na ploše svislé S vrstva ochranná, odvětrávací a drenážní výška nopku 8,0 mm, tl. fólie do 0,6 mm</t>
  </si>
  <si>
    <t>2*(7,1+2,8)*2,5</t>
  </si>
  <si>
    <t>711191101</t>
  </si>
  <si>
    <t>Provedení izolace proti zemní vlhkosti hydroizolační stěrkou vodorovné na betonu, 1 vrstva</t>
  </si>
  <si>
    <t>906980264</t>
  </si>
  <si>
    <t>Provedení izolace proti zemní vlhkosti hydroizolační stěrkou na ploše vodorovné V jednovrstvá na betonu</t>
  </si>
  <si>
    <t>7,2*3,2</t>
  </si>
  <si>
    <t>51</t>
  </si>
  <si>
    <t>58581005</t>
  </si>
  <si>
    <t>hydroizolační stěrka</t>
  </si>
  <si>
    <t>-1757868730</t>
  </si>
  <si>
    <t>malta těsnící hydraulicky rychle tuhnoucí se síranovzdorným pojivem</t>
  </si>
  <si>
    <t>998711201</t>
  </si>
  <si>
    <t>Přesun hmot procentní pro izolace proti vodě, vlhkosti a plynům v objektech v do 6 m</t>
  </si>
  <si>
    <t>%</t>
  </si>
  <si>
    <t>65669190</t>
  </si>
  <si>
    <t>Přesun hmot pro izolace proti vodě, vlhkosti a plynům  stanovený procentní sazbou (%) z ceny vodorovná dopravní vzdálenost do 50 m v objektech výšky do 6 m</t>
  </si>
  <si>
    <t>741</t>
  </si>
  <si>
    <t>Elektroinstalace - silnoproud</t>
  </si>
  <si>
    <t>53</t>
  </si>
  <si>
    <t>741410022</t>
  </si>
  <si>
    <t>Montáž vodič uzemňovací pásek průřezu do 120 mm2 v průmyslové výstavbě v zemi</t>
  </si>
  <si>
    <t>-1739190519</t>
  </si>
  <si>
    <t>Montáž uzemňovacího vedení s upevněním, propojením a připojením pomocí svorek v zemi s izolací spojů pásku průřezu do 120 mm2 v průmyslové výstavbě</t>
  </si>
  <si>
    <t>2*2,5</t>
  </si>
  <si>
    <t>54</t>
  </si>
  <si>
    <t>35442062</t>
  </si>
  <si>
    <t>pás zemnící 30x4mm FeZn</t>
  </si>
  <si>
    <t>-560125181</t>
  </si>
  <si>
    <t>764</t>
  </si>
  <si>
    <t>Konstrukce klempířské</t>
  </si>
  <si>
    <t>764254405</t>
  </si>
  <si>
    <t>Oplechování horních ploch a nadezdívek (atik) bez rohů z nerez plechu mechanicky kotvené rš 400 mm</t>
  </si>
  <si>
    <t>-602413314</t>
  </si>
  <si>
    <t>Oplechování horních ploch zdí a nadezdívek (atik) z nerezového plechu mechanicky kotvené rš 400 mm</t>
  </si>
  <si>
    <t>2*(7,1+2,8)</t>
  </si>
  <si>
    <t>56</t>
  </si>
  <si>
    <t>998764201</t>
  </si>
  <si>
    <t>Přesun hmot procentní pro konstrukce klempířské v objektech v do 6 m</t>
  </si>
  <si>
    <t>-1622890053</t>
  </si>
  <si>
    <t>Přesun hmot pro konstrukce klempířské stanovený procentní sazbou (%) z ceny vodorovná dopravní vzdálenost do 50 m v objektech výšky do 6 m</t>
  </si>
  <si>
    <t>57</t>
  </si>
  <si>
    <t>P/1 Dodávka + montáž nerez žebřík s madly, nerez tř. 17, vč. kotvícíh prvků, příčle s protislkuzovou úpravou</t>
  </si>
  <si>
    <t>303566968</t>
  </si>
  <si>
    <t>120</t>
  </si>
  <si>
    <t>58</t>
  </si>
  <si>
    <t>P/2 - Dodávka + montáž zábradlí nerez tř.17, výšky 1,1m, vč. kotevních a instalačních prvků</t>
  </si>
  <si>
    <t>211968165</t>
  </si>
  <si>
    <t>15kg/m</t>
  </si>
  <si>
    <t>2*(0,9+7,2)*15</t>
  </si>
  <si>
    <t>59</t>
  </si>
  <si>
    <t>783,1-R</t>
  </si>
  <si>
    <t>Ochranný impregnační dvojnásobný nátěr hladkých betonových povrchů proti vodě a odolnost proti mrazu</t>
  </si>
  <si>
    <t>-458482141</t>
  </si>
  <si>
    <t>Krycí (ochranný ) nátěr omítek dvojnásobný hladkých betonových povrchů nebo povrchů z desek na bázi dřeva (dřevovláknitých apod.) silikátový</t>
  </si>
  <si>
    <t>60</t>
  </si>
  <si>
    <t>783827403</t>
  </si>
  <si>
    <t>Krycí dvojnásobný silikátový nátěr hladkých betonových povrchů</t>
  </si>
  <si>
    <t>-2074185422</t>
  </si>
  <si>
    <t>6,9*2,6</t>
  </si>
  <si>
    <t>-2*2-4*2</t>
  </si>
  <si>
    <t>(0,4+0,2+0,4)*6,3</t>
  </si>
  <si>
    <t>004 - SO 104 Vyspravení dosazovací nádrže</t>
  </si>
  <si>
    <t>595958452</t>
  </si>
  <si>
    <t>Poznámka k položce:
viz TZ př.č. D.1.1.1 a v.č. D.1.1.4.1</t>
  </si>
  <si>
    <t>-1065915672</t>
  </si>
  <si>
    <t>170</t>
  </si>
  <si>
    <t>1336992825</t>
  </si>
  <si>
    <t>-1464260228</t>
  </si>
  <si>
    <t>2*3,14*0,075*2</t>
  </si>
  <si>
    <t>2*3,14*0,1</t>
  </si>
  <si>
    <t>1146344732</t>
  </si>
  <si>
    <t>0,3*3</t>
  </si>
  <si>
    <t>-710450655</t>
  </si>
  <si>
    <t>dosazovací nádrž</t>
  </si>
  <si>
    <t>chlorační nádrž</t>
  </si>
  <si>
    <t>114</t>
  </si>
  <si>
    <t>105829563</t>
  </si>
  <si>
    <t>1549715215</t>
  </si>
  <si>
    <t>570073133</t>
  </si>
  <si>
    <t>225605331</t>
  </si>
  <si>
    <t>188409740</t>
  </si>
  <si>
    <t>-599840032</t>
  </si>
  <si>
    <t>325725690</t>
  </si>
  <si>
    <t>-2075133663</t>
  </si>
  <si>
    <t>11,483*9 'Přepočtené koeficientem množství</t>
  </si>
  <si>
    <t>-1581333953</t>
  </si>
  <si>
    <t>1315900051</t>
  </si>
  <si>
    <t>Dodávka + montáž nerez zábradlí v=1,1m, l=16,4m, vč. okapové lišty, nerez tř. 17, vč. kotvícíh prvků</t>
  </si>
  <si>
    <t>-2066311154</t>
  </si>
  <si>
    <t>Dodávka + montáž poklop z kompozitu 600x600mm, zateplený, s ventilační hlavicí vč. rámu a kotevních prvků</t>
  </si>
  <si>
    <t>-779435782</t>
  </si>
  <si>
    <t>Dodávka + montáž nerez žebřík s madly, nerez tř. 17, vč. kotvícíh prvků, příčle s protislkuzovou úpravou</t>
  </si>
  <si>
    <t>872841616</t>
  </si>
  <si>
    <t>Dodávka + montáž nerez žebřík, nerez tř. 17, vč. kotvícíh prvků, příčle s protislkuzovou úpravou</t>
  </si>
  <si>
    <t>005 - SO 105 Drobné stavební úpravy v provozní budově</t>
  </si>
  <si>
    <t xml:space="preserve">    725 - Zdravotechnika - zařizovací předměty</t>
  </si>
  <si>
    <t xml:space="preserve">    751 - Vzduchotechnika</t>
  </si>
  <si>
    <t xml:space="preserve">    765 - Krytina skládaná</t>
  </si>
  <si>
    <t xml:space="preserve">    766 - Konstrukce truhlářské</t>
  </si>
  <si>
    <t xml:space="preserve">    776 - Podlahy povlakové</t>
  </si>
  <si>
    <t xml:space="preserve">    781 - Dokončovací práce - obklady</t>
  </si>
  <si>
    <t xml:space="preserve">    784 - Dokončovací práce - malby a tapety</t>
  </si>
  <si>
    <t>111201101</t>
  </si>
  <si>
    <t>Odstranění křovin a travin a stromů průměru kmene do 100 mm i s kořeny z celkové plochy do 1000 m2, vč. odvozu a likvidace</t>
  </si>
  <si>
    <t>-2008351983</t>
  </si>
  <si>
    <t>Odstranění křovin a stromů s odstraněním kořenů  průměru kmene do 100 mm do sklonu terénu 1 : 5, při celkové ploše do 1 000 m2</t>
  </si>
  <si>
    <t>Poznámka k položce:
viz TZ př.č. D.1.1.1 a v.č. D.1.1.5.1 až 11</t>
  </si>
  <si>
    <t>(8,65+8,65+15,6)*2</t>
  </si>
  <si>
    <t>113106121</t>
  </si>
  <si>
    <t>Rozebrání dlažeb z betonových nebo kamenných dlaždic komunikací pro pěší ručně</t>
  </si>
  <si>
    <t>-1019154849</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</si>
  <si>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</si>
  <si>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viz nových okapový chodník</t>
  </si>
  <si>
    <t>14,95</t>
  </si>
  <si>
    <t>275313811</t>
  </si>
  <si>
    <t>Základové patky z betonu tř. C 25/30</t>
  </si>
  <si>
    <t>-377525757</t>
  </si>
  <si>
    <t>Základy z betonu prostého patky a bloky z betonu kamenem neprokládaného tř. C 25/30</t>
  </si>
  <si>
    <t>Poznámka k položce:
viz TZ př.č. D.1.1.1 a v.č. D.1.1.5.2</t>
  </si>
  <si>
    <t>nové bločky</t>
  </si>
  <si>
    <t>1,2*1,8*0,15</t>
  </si>
  <si>
    <t>1,2*0,7*0,15*2</t>
  </si>
  <si>
    <t>275351121</t>
  </si>
  <si>
    <t>Zřízení bednění základových patek</t>
  </si>
  <si>
    <t>1189982715</t>
  </si>
  <si>
    <t>Bednění základů patek zřízení</t>
  </si>
  <si>
    <t>2*(1,2+1,8)*0,15</t>
  </si>
  <si>
    <t>2*(1,2+0,7)*0,15*2</t>
  </si>
  <si>
    <t>275351122</t>
  </si>
  <si>
    <t>Odstranění bednění základových patek</t>
  </si>
  <si>
    <t>-2062285416</t>
  </si>
  <si>
    <t>Bednění základů patek odstranění</t>
  </si>
  <si>
    <t>619995001</t>
  </si>
  <si>
    <t>Začištění omítek kolem oken, dveří, podlah nebo obkladů</t>
  </si>
  <si>
    <t>-83858982</t>
  </si>
  <si>
    <t>Začištění omítek (s dodáním hmot)  kolem oken, dveří, podlah, obkladů apod.</t>
  </si>
  <si>
    <t>vnitřní špalety</t>
  </si>
  <si>
    <t>2*(0,85+0,85)</t>
  </si>
  <si>
    <t>2*(0,88+1,75)*4</t>
  </si>
  <si>
    <t>2*(1,8+1,74)</t>
  </si>
  <si>
    <t>622131101</t>
  </si>
  <si>
    <t>Cementový postřik vnějších stěn nanášený celoplošně ručně</t>
  </si>
  <si>
    <t>2143470569</t>
  </si>
  <si>
    <t>Podkladní a spojovací vrstva vnějších omítaných ploch  cementový postřik nanášený ručně celoplošně stěn</t>
  </si>
  <si>
    <t>uvažováno 30%</t>
  </si>
  <si>
    <t>2*(6,65+13,6)*4,2*0,3-13,6*3,9*0,3</t>
  </si>
  <si>
    <t>100% nová omítka místo bokladu</t>
  </si>
  <si>
    <t>13,6*3,9</t>
  </si>
  <si>
    <t>622321141</t>
  </si>
  <si>
    <t>Vápenocementová omítka štuková dvouvrstvá vnějších stěn nanášená ručně</t>
  </si>
  <si>
    <t>-914138532</t>
  </si>
  <si>
    <t>Omítka vápenocementová vnějších ploch  nanášená ručně dvouvrstvá, tloušťky jádrové omítky do 15 mm a tloušťky štuku do 3 mm štuková stěn</t>
  </si>
  <si>
    <t>88,158-25,895</t>
  </si>
  <si>
    <t>622511111</t>
  </si>
  <si>
    <t>Tenkovrstvá akrylátová mozaiková střednězrnná omítka včetně penetrace vnějších stěn - sokl</t>
  </si>
  <si>
    <t>-1402626550</t>
  </si>
  <si>
    <t>Omítka tenkovrstvá akrylátová vnějších ploch  probarvená, včetně penetrace podkladu mozaiková střednězrnná stěn</t>
  </si>
  <si>
    <t>"sokl" 2*(13,6+6,65)*0,8</t>
  </si>
  <si>
    <t>"schody" -10,6*0,55-2,7*0,25</t>
  </si>
  <si>
    <t>622321121</t>
  </si>
  <si>
    <t>Vápenocementová omítka hladká jednovrstvá vnějších stěn nanášená ručně - vyrovnání pro sokl</t>
  </si>
  <si>
    <t>-1672275580</t>
  </si>
  <si>
    <t>Omítka vápenocementová vnějších ploch  nanášená ručně jednovrstvá, tloušťky do 15 mm hladká stěn</t>
  </si>
  <si>
    <t>629995101</t>
  </si>
  <si>
    <t>Očištění vnějších ploch tlakovou vodou</t>
  </si>
  <si>
    <t>1151376122</t>
  </si>
  <si>
    <t>Očištění vnějších ploch tlakovou vodou omytím</t>
  </si>
  <si>
    <t>2*(6,65+13,6)*4,2</t>
  </si>
  <si>
    <t>637211122</t>
  </si>
  <si>
    <t>Okapový chodník z betonových dlaždic tl 60 mm kladených do písku se tl.50mm</t>
  </si>
  <si>
    <t>1195703264</t>
  </si>
  <si>
    <t>Okapový chodník z dlaždic  betonových se zalitím spár cementovou maltou do písku, tl. dlaždic 60 mm</t>
  </si>
  <si>
    <t>(7,65+7,65+14,6)*0,5</t>
  </si>
  <si>
    <t>Demontáž mříží ocelových, vč. odvozu a likvidace</t>
  </si>
  <si>
    <t>460362695</t>
  </si>
  <si>
    <t>0,85*0,85</t>
  </si>
  <si>
    <t>0,88*1,75*4</t>
  </si>
  <si>
    <t>1,8*1,74</t>
  </si>
  <si>
    <t>920,1-R</t>
  </si>
  <si>
    <t xml:space="preserve">Náklady na zabezbečení a ochranu rozvaděče </t>
  </si>
  <si>
    <t>394139259</t>
  </si>
  <si>
    <t>941211111</t>
  </si>
  <si>
    <t>Montáž lešení řadového rámového lehkého zatížení do 200 kg/m2 š do 0,9 m v do 10 m</t>
  </si>
  <si>
    <t>1346169628</t>
  </si>
  <si>
    <t>Montáž lešení řadového rámového lehkého pracovního s podlahami  s provozním zatížením tř. 3 do 200 kg/m2 šířky tř. SW06 přes 0,6 do 0,9 m, výšky do 10 m</t>
  </si>
  <si>
    <t>2*(8,65+15,6)*4,2</t>
  </si>
  <si>
    <t>941211211</t>
  </si>
  <si>
    <t>Příplatek k lešení řadovému rámovému lehkému š 0,9 m v do 25 m za první a ZKD den použití</t>
  </si>
  <si>
    <t>512715729</t>
  </si>
  <si>
    <t>Montáž lešení řadového rámového lehkého pracovního s podlahami  s provozním zatížením tř. 3 do 200 kg/m2 Příplatek za první a každý další den použití lešení k ceně -1111 nebo -1112</t>
  </si>
  <si>
    <t>203,700*30</t>
  </si>
  <si>
    <t>941211811</t>
  </si>
  <si>
    <t>Demontáž lešení řadového rámového lehkého zatížení do 200 kg/m2 š do 0,9 m v do 10 m</t>
  </si>
  <si>
    <t>-1241504596</t>
  </si>
  <si>
    <t>Demontáž lešení řadového rámového lehkého pracovního  s provozním zatížením tř. 3 do 200 kg/m2 šířky tř. SW06 přes 0,6 do 0,9 m, výšky do 10 m</t>
  </si>
  <si>
    <t>950,1-R</t>
  </si>
  <si>
    <t>Dodávka + montáž segmentového těsnění pro potrubí DN 100 a otvor DN200</t>
  </si>
  <si>
    <t>918993658</t>
  </si>
  <si>
    <t>950,2-R</t>
  </si>
  <si>
    <t>Dodávka + montáž segmentového těsnění pro potrubí DN 65 a otvor DN112</t>
  </si>
  <si>
    <t>1795996865</t>
  </si>
  <si>
    <t>950,3-R</t>
  </si>
  <si>
    <t>Dodávka + montáž segmentového těsnění pro potrubí DN 50 a otvor DN 92</t>
  </si>
  <si>
    <t>1944169648</t>
  </si>
  <si>
    <t>Dodávka + montáž utěsnění prostupu otvoru 550x350mm, potrubí 500x300mm</t>
  </si>
  <si>
    <t>-1240189934</t>
  </si>
  <si>
    <t>950,5-R</t>
  </si>
  <si>
    <t>Dodávka + montáž utěsnění prostupu otvoru 300x300mm, potrubí 250x250mm</t>
  </si>
  <si>
    <t>609609927</t>
  </si>
  <si>
    <t>961044111</t>
  </si>
  <si>
    <t>Bourání základů z betonu prostého</t>
  </si>
  <si>
    <t>504535921</t>
  </si>
  <si>
    <t>Bourání základů z betonu  prostého</t>
  </si>
  <si>
    <t>betonové bločky</t>
  </si>
  <si>
    <t>0,8</t>
  </si>
  <si>
    <t>968062374</t>
  </si>
  <si>
    <t>Vybourání dřevěných rámů oken zdvojených včetně křídel pl do 1 m2</t>
  </si>
  <si>
    <t>1946619351</t>
  </si>
  <si>
    <t>Vybourání dřevěných rámů oken s křídly, dveřních zárubní, vrat, stěn, ostění nebo obkladů  rámů oken s křídly zdvojených, plochy do 1 m2</t>
  </si>
  <si>
    <t>968062375</t>
  </si>
  <si>
    <t>Vybourání dřevěných rámů oken zdvojených včetně křídel pl do 2 m2</t>
  </si>
  <si>
    <t>203685442</t>
  </si>
  <si>
    <t>Vybourání dřevěných rámů oken s křídly, dveřních zárubní, vrat, stěn, ostění nebo obkladů  rámů oken s křídly zdvojených, plochy do 2 m2</t>
  </si>
  <si>
    <t>968062376</t>
  </si>
  <si>
    <t>Vybourání dřevěných rámů oken zdvojených včetně křídel pl do 4 m2</t>
  </si>
  <si>
    <t>1447077750</t>
  </si>
  <si>
    <t>Vybourání dřevěných rámů oken s křídly, dveřních zárubní, vrat, stěn, ostění nebo obkladů  rámů oken s křídly zdvojených, plochy do 4 m2</t>
  </si>
  <si>
    <t>977151118</t>
  </si>
  <si>
    <t>Jádrové vrty diamantovými korunkami do D 100 mm do stavebních materiálů</t>
  </si>
  <si>
    <t>-824660090</t>
  </si>
  <si>
    <t>Jádrové vrty diamantovými korunkami do stavebních materiálů (železobetonu, betonu, cihel, obkladů, dlažeb, kamene) průměru přes 90 do 100 mm</t>
  </si>
  <si>
    <t>1*0,4</t>
  </si>
  <si>
    <t>-1348673974</t>
  </si>
  <si>
    <t>-1316759527</t>
  </si>
  <si>
    <t>2*0,4</t>
  </si>
  <si>
    <t>977211113</t>
  </si>
  <si>
    <t>Řezání ŽB kcí hl do 420 mm stěnovou pilou do průměru výztuže 16 mm, vč. odstranění zdiva</t>
  </si>
  <si>
    <t>1034205439</t>
  </si>
  <si>
    <t>Řezání železobetonových konstrukcí stěnovou pilou do průměru řezané výztuže 16 mm hloubka řezu od 350 do 420 mm</t>
  </si>
  <si>
    <t>2*(0,55+0,35)</t>
  </si>
  <si>
    <t>2*(0,3+0,3)</t>
  </si>
  <si>
    <t>978015341</t>
  </si>
  <si>
    <t>Otlučení (osekání) vnější vápenné nebo vápenocementové omítky stupně členitosti 1 a 2 rozsahu do 30%</t>
  </si>
  <si>
    <t>-751811173</t>
  </si>
  <si>
    <t>Otlučení vápenných nebo vápenocementových omítek vnějších ploch s vyškrabáním spar a s očištěním zdiva stupně členitosti 1 a 2, v rozsahu přes 10 do 30 %</t>
  </si>
  <si>
    <t>"obklad fasády" -13,6*3,9</t>
  </si>
  <si>
    <t>1540646226</t>
  </si>
  <si>
    <t>569000707</t>
  </si>
  <si>
    <t>12,3*9 'Přepočtené koeficientem množství</t>
  </si>
  <si>
    <t>405982730</t>
  </si>
  <si>
    <t>3,812+1,6+0,012+0,018+0,101</t>
  </si>
  <si>
    <t>997013807</t>
  </si>
  <si>
    <t>Poplatek za uložení na skládce (skládkovné) stavebního odpadu keramického kód odpadu 170 103</t>
  </si>
  <si>
    <t>-266970208</t>
  </si>
  <si>
    <t>Poplatek za uložení stavebního odpadu na skládce (skládkovné) z tašek a keramických výrobků zatříděného do Katalogu odpadů pod kódem 170 103</t>
  </si>
  <si>
    <t>4,26+0,048</t>
  </si>
  <si>
    <t>997013811</t>
  </si>
  <si>
    <t>Poplatek za uložení na skládce (skládkovné) stavebního odpadu dřevěného kód odpadu 170 201</t>
  </si>
  <si>
    <t>-505769322</t>
  </si>
  <si>
    <t>Poplatek za uložení stavebního odpadu na skládce (skládkovné) dřevěného zatříděného do Katalogu odpadů pod kódem 170 201</t>
  </si>
  <si>
    <t>0,035+0,234+0,106+0,12</t>
  </si>
  <si>
    <t>997013812</t>
  </si>
  <si>
    <t>Poplatek za uložení na skládce (skládkovné) stavebního odpadu na bázi sádry kód odpadu 170 802</t>
  </si>
  <si>
    <t>-1020037634</t>
  </si>
  <si>
    <t>Poplatek za uložení stavebního odpadu na skládce (skládkovné) z materiálů na bázi sádry zatříděného do Katalogu odpadů pod kódem 170 802</t>
  </si>
  <si>
    <t>997013813</t>
  </si>
  <si>
    <t>Poplatek za uložení na skládce (skládkovné) stavebního odpadu z plastických hmot kód odpadu 170 203</t>
  </si>
  <si>
    <t>-1122609940</t>
  </si>
  <si>
    <t>Poplatek za uložení stavebního odpadu na skládce (skládkovné) z plastických hmot zatříděného do Katalogu odpadů pod kódem 170 203</t>
  </si>
  <si>
    <t>0,018+0,062</t>
  </si>
  <si>
    <t>998011001</t>
  </si>
  <si>
    <t>Přesun hmot pro budovy zděné v do 6 m</t>
  </si>
  <si>
    <t>290455863</t>
  </si>
  <si>
    <t>Přesun hmot pro budovy občanské výstavby, bydlení, výrobu a služby  s nosnou svislou konstrukcí zděnou z cihel, tvárnic nebo kamene vodorovná dopravní vzdálenost do 100 m pro budovy výšky do 6 m</t>
  </si>
  <si>
    <t>725</t>
  </si>
  <si>
    <t>Zdravotechnika - zařizovací předměty</t>
  </si>
  <si>
    <t>725110811</t>
  </si>
  <si>
    <t>Demontáž klozetů splachovací s nádrží</t>
  </si>
  <si>
    <t>soubor</t>
  </si>
  <si>
    <t>413276837</t>
  </si>
  <si>
    <t>Demontáž klozetů  splachovacích s nádrží nebo tlakovým splachovačem</t>
  </si>
  <si>
    <t>725112001</t>
  </si>
  <si>
    <t>Klozet keramický standardní samostatně stojící s hlubokým splachováním odpad vodorovný</t>
  </si>
  <si>
    <t>-604779010</t>
  </si>
  <si>
    <t>Zařízení záchodů klozety keramické standardní samostatně stojící s hlubokým splachováním odpad vodorovný</t>
  </si>
  <si>
    <t>725210821</t>
  </si>
  <si>
    <t>Demontáž umyvadel bez výtokových armatur</t>
  </si>
  <si>
    <t>-486272352</t>
  </si>
  <si>
    <t>Demontáž umyvadel  bez výtokových armatur umyvadel</t>
  </si>
  <si>
    <t>725211602</t>
  </si>
  <si>
    <t>Umyvadlo keramické připevněné na stěnu šrouby bílé bez krytu na sifon 550 mm</t>
  </si>
  <si>
    <t>-269823609</t>
  </si>
  <si>
    <t>Umyvadla keramická bez výtokových armatur se zápachovou uzávěrkou připevněná na stěnu šrouby bílá bez sloupu nebo krytu na sifon 550 mm</t>
  </si>
  <si>
    <t>725820801</t>
  </si>
  <si>
    <t>Demontáž baterie nástěnné do G 3 / 4</t>
  </si>
  <si>
    <t>23856895</t>
  </si>
  <si>
    <t>Demontáž baterií  nástěnných do G 3/4</t>
  </si>
  <si>
    <t>725822633</t>
  </si>
  <si>
    <t>Baterie umyvadlová nástěnná klasická s výpusti a otočným raménkem, rozteč 150mm</t>
  </si>
  <si>
    <t>306985633</t>
  </si>
  <si>
    <t>Baterie umyvadlové nástěnná klasické s výpustí</t>
  </si>
  <si>
    <t>725840851</t>
  </si>
  <si>
    <t>Demontáž baterie sprch diferenciální do G 5/4x6/4</t>
  </si>
  <si>
    <t>841890091</t>
  </si>
  <si>
    <t>Demontáž baterií sprchových  diferenciálních přes 3/4 x 1 do G 5/4 x 6/4</t>
  </si>
  <si>
    <t>725841311</t>
  </si>
  <si>
    <t>Baterie sprchová nástěnná pákové rozteč 150mm, délka hadice 1,5m, průměr sprchové hlavice 100mm</t>
  </si>
  <si>
    <t>-721866164</t>
  </si>
  <si>
    <t>Baterie sprchové nástěnné pákové</t>
  </si>
  <si>
    <t>998725201</t>
  </si>
  <si>
    <t>Přesun hmot procentní pro zařizovací předměty v objektech v do 6 m</t>
  </si>
  <si>
    <t>500923439</t>
  </si>
  <si>
    <t>Přesun hmot pro zařizovací předměty  stanovený procentní sazbou (%) z ceny vodorovná dopravní vzdálenost do 50 m v objektech výšky do 6 m</t>
  </si>
  <si>
    <t>741,1-R</t>
  </si>
  <si>
    <t>Dodávka + montáž elektrické zásuvky jednoduché, vč. demontáže stávající</t>
  </si>
  <si>
    <t>1245088494</t>
  </si>
  <si>
    <t>741,2-R</t>
  </si>
  <si>
    <t>Dodávka + montáž elektrického spínače, vč. demontáže stávajícího</t>
  </si>
  <si>
    <t>1899903181</t>
  </si>
  <si>
    <t>741,3-R</t>
  </si>
  <si>
    <t>Demontáž + zpětná montáž nástěného vnějšího svítidla</t>
  </si>
  <si>
    <t>1987179452</t>
  </si>
  <si>
    <t>751</t>
  </si>
  <si>
    <t>Vzduchotechnika</t>
  </si>
  <si>
    <t>751,1-R</t>
  </si>
  <si>
    <t>-1300129790</t>
  </si>
  <si>
    <t>751,2-R</t>
  </si>
  <si>
    <t>1592801737</t>
  </si>
  <si>
    <t>751,3-R</t>
  </si>
  <si>
    <t>1278069423</t>
  </si>
  <si>
    <t>751,4-R</t>
  </si>
  <si>
    <t>-1781825956</t>
  </si>
  <si>
    <t>751,5-R</t>
  </si>
  <si>
    <t>-1204577353</t>
  </si>
  <si>
    <t>751,6-R</t>
  </si>
  <si>
    <t>-1520038953</t>
  </si>
  <si>
    <t>751,7-R</t>
  </si>
  <si>
    <t>Dodávka + montáž kruhová objímka 120 s gumovou podložkou, vč. závitové tyče a kotev pro uchycení do stropu</t>
  </si>
  <si>
    <t>1210622418</t>
  </si>
  <si>
    <t>751,8-R</t>
  </si>
  <si>
    <t xml:space="preserve">Dodávka + montáž protidešťová žaluzie 500x300 mm, vč. pozedního rámu a sítě proti vnikání drobného ptactva, mat. provedení plast, barva bílá, vč. spára kolem fasády utěsní trvale pružným PU tmelem s odolností proti UV záření. </t>
  </si>
  <si>
    <t>214575641</t>
  </si>
  <si>
    <t>Dodávka + montáž protidešťová žaluzie 500x300 mm, vč. pozedního rámu a sítě proti vnikání drobného ptactva, mat. provedení plast, barva bílá, vč. spára kolem fasády utěsní trvale pružným PU tmelem s odolností proti UV záření.</t>
  </si>
  <si>
    <t>751,9-R</t>
  </si>
  <si>
    <t xml:space="preserve">Dodávka + montáž drobný spojovací materiál (spony, úchyty) </t>
  </si>
  <si>
    <t>-52409324</t>
  </si>
  <si>
    <t>61</t>
  </si>
  <si>
    <t>764002851</t>
  </si>
  <si>
    <t>Demontáž oplechování parapetů do suti</t>
  </si>
  <si>
    <t>1478221410</t>
  </si>
  <si>
    <t>Demontáž klempířských konstrukcí oplechování parapetů do suti</t>
  </si>
  <si>
    <t>0,88*4+1,8</t>
  </si>
  <si>
    <t>62</t>
  </si>
  <si>
    <t>764246443</t>
  </si>
  <si>
    <t>Oplechování parapetů rovných celoplošně lepené z TiZn předzvětralého plechu tl.0,7mm rš 250 mm</t>
  </si>
  <si>
    <t>-1340076728</t>
  </si>
  <si>
    <t>Oplechování parapetů z titanzinkového předzvětralého plechu rovných celoplošně lepené, bez rohů rš 250 mm</t>
  </si>
  <si>
    <t>0,855+0,885*4+1,805</t>
  </si>
  <si>
    <t>63</t>
  </si>
  <si>
    <t>-2025937339</t>
  </si>
  <si>
    <t>765</t>
  </si>
  <si>
    <t>Krytina skládaná</t>
  </si>
  <si>
    <t>765142813</t>
  </si>
  <si>
    <t>Demontáž krytiny z polykarbonátových nebo sklolaminátových vlnitých, trapézových desek sklonu střechy do 30°</t>
  </si>
  <si>
    <t>-1694782496</t>
  </si>
  <si>
    <t>Demontáž krytiny z  polykarbonátových desek  vlnitých nebo trapézových, sklonu přes 15 do 25°</t>
  </si>
  <si>
    <t>10,9*2,4</t>
  </si>
  <si>
    <t>65</t>
  </si>
  <si>
    <t>765144111R</t>
  </si>
  <si>
    <t>Krytina z polykarbonátových desek trapézových tl. 8 mm sklon střechy přes 15 do 25°, vč. kotvení do stávající ocelové konstrukce</t>
  </si>
  <si>
    <t>293817533</t>
  </si>
  <si>
    <t>Krytina z polykarbonátových desek  trapézových, výška trapézy do 40 mm sklonu přes 15 do 25°, tloušťky 8 mm</t>
  </si>
  <si>
    <t>66</t>
  </si>
  <si>
    <t>998765201</t>
  </si>
  <si>
    <t>Přesun hmot procentní pro krytiny skládané v objektech v do 6 m</t>
  </si>
  <si>
    <t>-1112141482</t>
  </si>
  <si>
    <t>Přesun hmot pro krytiny skládané stanovený procentní sazbou (%) z ceny vodorovná dopravní vzdálenost do 50 m v objektech výšky do 6 m</t>
  </si>
  <si>
    <t>766</t>
  </si>
  <si>
    <t>Konstrukce truhlářské</t>
  </si>
  <si>
    <t>67</t>
  </si>
  <si>
    <t>766,1-R</t>
  </si>
  <si>
    <t>O/1 - Dodávka + montáž okno plastové jednokřídlové 850x850mm, otevíravé a sklápěcí, zasklené izolačním dvojsklem Uw=1,2W/m2K, vč. kování, barva bílá, vč. vnitřního parapetu</t>
  </si>
  <si>
    <t>-2129855984</t>
  </si>
  <si>
    <t>O/1 - Dodávka + montáž okno plastové jednokřídlové 850x850mm, otevíravé a sklápěcí, zasklené izolačním dvojsklem Uw=1,2W/m2K, vč. kování, barva bílá</t>
  </si>
  <si>
    <t>68</t>
  </si>
  <si>
    <t>766,2-R</t>
  </si>
  <si>
    <t>O/2 - Dodávka + montáž okno plastové jednokřídlové 880x1750mm, otevíravé a sklápěcí, zasklené izolačním dvojsklem Uw=1,2W/m2K, vč. kování, barva bílá, vč. vnitřního parapetu</t>
  </si>
  <si>
    <t>295836672</t>
  </si>
  <si>
    <t>69</t>
  </si>
  <si>
    <t>766,3-R</t>
  </si>
  <si>
    <t>O/3 - Dodávka + montáž okno plastové jednokřídlové 1800x1740mm, otevíravé a sklápěcí, zasklené izolačním dvojsklem Uw=1,2W/m2K, vč. kování, barva bílá, vč. vnitřního parapetu</t>
  </si>
  <si>
    <t>-174014357</t>
  </si>
  <si>
    <t>70</t>
  </si>
  <si>
    <t>766,4-R</t>
  </si>
  <si>
    <t>D/1 - Dodávka + montáž dveře dřevěné vnější dýhované 800x1970, do stávající zárubně, uzamykatelné - cylindrická vložka FAB + bezpečnostní kování klika/klika, vč. Al prahu, Ud=1,2 W/m2K</t>
  </si>
  <si>
    <t>856877553</t>
  </si>
  <si>
    <t>71</t>
  </si>
  <si>
    <t>766,5-R</t>
  </si>
  <si>
    <t>D/2 - Dodávka + montáž dveře plechové vnější 800x1970, zateplené do stávající zárubně, uzamykatelné - cylindrická vložka FAB + bezpečnostní kování klika/klika, vč. Al prahu, Ud=1,5 W/m2K, křídlo opatřeno protipachovými štětinami</t>
  </si>
  <si>
    <t>1942190801</t>
  </si>
  <si>
    <t>72</t>
  </si>
  <si>
    <t>766,6-R</t>
  </si>
  <si>
    <t>D/3 - Dodávka + montáž vrata plechové vnější 1450x1970mm, zateplené do stávající zárubně, uzamykatelné - cylindrická vložka FAB + bezpečnostní kování klika/klika, vč. Al prahu, Ud=1,5 W/m2K, křídlo opatřeno protipachovými štětinami</t>
  </si>
  <si>
    <t>-813963594</t>
  </si>
  <si>
    <t>73</t>
  </si>
  <si>
    <t>766441811</t>
  </si>
  <si>
    <t>Demontáž parapetních desek dřevěných nebo plastových šířky do 30 cm délky do 1,0 m</t>
  </si>
  <si>
    <t>1818808984</t>
  </si>
  <si>
    <t>Demontáž parapetních desek dřevěných nebo plastových šířky do 300 mm délky do 1m</t>
  </si>
  <si>
    <t>1+4</t>
  </si>
  <si>
    <t>74</t>
  </si>
  <si>
    <t>766441821</t>
  </si>
  <si>
    <t>Demontáž parapetních desek dřevěných nebo plastových šířky do 30 cm délky přes 1,0 m</t>
  </si>
  <si>
    <t>1897195838</t>
  </si>
  <si>
    <t>Demontáž parapetních desek dřevěných nebo plastových šířky do 300 mm délky přes 1m</t>
  </si>
  <si>
    <t>766691914</t>
  </si>
  <si>
    <t>Vyvěšení nebo zavěšení dřevěných nebo plechových křídel dveří pl do 2 m2</t>
  </si>
  <si>
    <t>-936379648</t>
  </si>
  <si>
    <t>Ostatní práce  vyvěšení nebo zavěšení křídel s případným uložením a opětovným zavěšením po provedení stavebních změn dřevěných dveřních, plochy do 2 m2</t>
  </si>
  <si>
    <t>2+1</t>
  </si>
  <si>
    <t>76</t>
  </si>
  <si>
    <t>766691915</t>
  </si>
  <si>
    <t>Vyvěšení nebo zavěšení dřevěných nebo plechových křídel dveří pl přes 2 m2</t>
  </si>
  <si>
    <t>424599618</t>
  </si>
  <si>
    <t>Ostatní práce  vyvěšení nebo zavěšení křídel s případným uložením a opětovným zavěšením po provedení stavebních změn dřevěných dveřních, plochy přes 2 m2</t>
  </si>
  <si>
    <t>77</t>
  </si>
  <si>
    <t>Z/1 - Dodávka + montáž bezpečnostní ocelová mříž 850x850mm, kotvena do ostění, vč. povrchové úpravy</t>
  </si>
  <si>
    <t>-1381713999</t>
  </si>
  <si>
    <t>Z/1 - Dodávka + montáž bezpečnostní ocelová mříž 850x850mm, kotvena do ostění</t>
  </si>
  <si>
    <t>78</t>
  </si>
  <si>
    <t>Z/2 - Dodávka + montáž bezpečnostní ocelová mříž 880x1750mm, kotvena do ostění, vč. povrchové úpravy</t>
  </si>
  <si>
    <t>-207521058</t>
  </si>
  <si>
    <t>79</t>
  </si>
  <si>
    <t>Z/3 - Dodávka + montáž bezpečnostní ocelová mříž 1800x1740mm, kotvena do ostění, vč. povrchové úpravy</t>
  </si>
  <si>
    <t>-846596766</t>
  </si>
  <si>
    <t>Z/3 - Dodávka + montáž bezpečnostní ocelová mříž 880x1750mm, kotvena do ostění, vč. povrchové úpravy</t>
  </si>
  <si>
    <t>776</t>
  </si>
  <si>
    <t>Podlahy povlakové</t>
  </si>
  <si>
    <t>80</t>
  </si>
  <si>
    <t>776111311</t>
  </si>
  <si>
    <t>Vysátí a očištění podkladu povlakových podlah</t>
  </si>
  <si>
    <t>1416659929</t>
  </si>
  <si>
    <t>Příprava podkladu vysátí podlah</t>
  </si>
  <si>
    <t>81</t>
  </si>
  <si>
    <t>776121111</t>
  </si>
  <si>
    <t>Vodou ředitelná penetrace savého podkladu povlakových podlah ředěná v poměru 1:3</t>
  </si>
  <si>
    <t>-1353583397</t>
  </si>
  <si>
    <t>Příprava podkladu penetrace vodou ředitelná na savý podklad (válečkováním) ředěná v poměru 1:3 podlah</t>
  </si>
  <si>
    <t>82</t>
  </si>
  <si>
    <t>776141111</t>
  </si>
  <si>
    <t>Vyrovnání podkladu povlakových podlah stěrkou pevnosti 20 MPa tl 3 mm</t>
  </si>
  <si>
    <t>409915202</t>
  </si>
  <si>
    <t>Příprava podkladu vyrovnání samonivelační stěrkou podlah min.pevnosti 20 MPa, tloušťky do 3 mm</t>
  </si>
  <si>
    <t>83</t>
  </si>
  <si>
    <t>776201811</t>
  </si>
  <si>
    <t>Demontáž lepených povlakových podlah bez podložky ručně</t>
  </si>
  <si>
    <t>1039063360</t>
  </si>
  <si>
    <t>Demontáž povlakových podlahovin lepených ručně bez podložky</t>
  </si>
  <si>
    <t>7,2</t>
  </si>
  <si>
    <t>84</t>
  </si>
  <si>
    <t>776221111</t>
  </si>
  <si>
    <t>Lepení pásů z PVC standardním lepidlem</t>
  </si>
  <si>
    <t>-370942317</t>
  </si>
  <si>
    <t>Montáž podlahovin z PVC lepením standardním lepidlem z pásů standardních</t>
  </si>
  <si>
    <t>85</t>
  </si>
  <si>
    <t>28411000</t>
  </si>
  <si>
    <t>PVC heterogenní zátěžové antibakteriální nášlapná vrstva 0,90mm R 10 zátěž 34/43 otlak do 0,03mm hořlavost Bfl S1</t>
  </si>
  <si>
    <t>-1399436649</t>
  </si>
  <si>
    <t>7,2*1,1 'Přepočtené koeficientem množství</t>
  </si>
  <si>
    <t>86</t>
  </si>
  <si>
    <t>998776201</t>
  </si>
  <si>
    <t>Přesun hmot procentní pro podlahy povlakové v objektech v do 6 m</t>
  </si>
  <si>
    <t>1875812101</t>
  </si>
  <si>
    <t>Přesun hmot pro podlahy povlakové  stanovený procentní sazbou (%) z ceny vodorovná dopravní vzdálenost do 50 m v objektech výšky do 6 m</t>
  </si>
  <si>
    <t>781</t>
  </si>
  <si>
    <t>Dokončovací práce - obklady</t>
  </si>
  <si>
    <t>87</t>
  </si>
  <si>
    <t>781441810</t>
  </si>
  <si>
    <t>Demontáž obkladů z obkladaček hutných kladených do malty - kabřínec</t>
  </si>
  <si>
    <t>342040828</t>
  </si>
  <si>
    <t>Demontáž obkladů z obkladaček hutných nebo polohutných  kladených do malty</t>
  </si>
  <si>
    <t>"sokl" (6,65+13,6+6,65)*0,8</t>
  </si>
  <si>
    <t>"fasáda" 13,6*3,9</t>
  </si>
  <si>
    <t>"otvory"  -0,8*1,97*3-1,45*1,97-0,85*0,85</t>
  </si>
  <si>
    <t>88</t>
  </si>
  <si>
    <t>783301303</t>
  </si>
  <si>
    <t>Bezoplachové odrezivění zámečnických konstrukcí</t>
  </si>
  <si>
    <t>-166786313</t>
  </si>
  <si>
    <t>Příprava podkladu zámečnických konstrukcí před provedením nátěru odrezivění odrezovačem bezoplachovým</t>
  </si>
  <si>
    <t>zárubně</t>
  </si>
  <si>
    <t>(1,45+1,97+1,97)*0,4</t>
  </si>
  <si>
    <t>(0,8+1,97+1,97)*0,4*3</t>
  </si>
  <si>
    <t>89</t>
  </si>
  <si>
    <t>1005562110</t>
  </si>
  <si>
    <t>90</t>
  </si>
  <si>
    <t>27105044</t>
  </si>
  <si>
    <t>91</t>
  </si>
  <si>
    <t>439468783</t>
  </si>
  <si>
    <t>92</t>
  </si>
  <si>
    <t>783823135</t>
  </si>
  <si>
    <t>Penetrační silikonový nátěr hladkých, tenkovrstvých zrnitých nebo štukových omítek</t>
  </si>
  <si>
    <t>1005961271</t>
  </si>
  <si>
    <t>Penetrační nátěr omítek hladkých omítek hladkých, zrnitých tenkovrstvých nebo štukových stupně členitosti 1 a 2 silikonový</t>
  </si>
  <si>
    <t>93</t>
  </si>
  <si>
    <t>783827125</t>
  </si>
  <si>
    <t>Krycí jednonásobný silikonový nátěr omítek stupně členitosti 1 a 2 - sjednocující</t>
  </si>
  <si>
    <t>1676439942</t>
  </si>
  <si>
    <t>Krycí (ochranný ) nátěr omítek jednonásobný hladkých omítek hladkých, zrnitých tenkovrstvých nebo štukových stupně členitosti 1 a 2 silikonový</t>
  </si>
  <si>
    <t>"sokl" -25,895</t>
  </si>
  <si>
    <t>784</t>
  </si>
  <si>
    <t>Dokončovací práce - malby a tapety</t>
  </si>
  <si>
    <t>94</t>
  </si>
  <si>
    <t>784181101</t>
  </si>
  <si>
    <t>Základní akrylátová jednonásobná penetrace podkladu v místnostech výšky do 3,80m</t>
  </si>
  <si>
    <t>796375967</t>
  </si>
  <si>
    <t>Penetrace podkladu jednonásobná základní akrylátová v místnostech výšky do 3,80 m</t>
  </si>
  <si>
    <t>95</t>
  </si>
  <si>
    <t>784221101</t>
  </si>
  <si>
    <t>Dvojnásobné bílé malby  ze směsí za sucha dobře otěruvzdorných v místnostech do 3,80 m</t>
  </si>
  <si>
    <t>-1647763026</t>
  </si>
  <si>
    <t>Malby z malířských směsí otěruvzdorných za sucha dvojnásobné, bílé za sucha otěruvzdorné dobře v místnostech výšky do 3,80 m</t>
  </si>
  <si>
    <t xml:space="preserve">po osazení oekn a začištění </t>
  </si>
  <si>
    <t>96</t>
  </si>
  <si>
    <t>M43,1-R</t>
  </si>
  <si>
    <t>Demontáž ocelových konstrukcí přístřešku, pro další použití</t>
  </si>
  <si>
    <t>-114939960</t>
  </si>
  <si>
    <t>97</t>
  </si>
  <si>
    <t>Zpětná montáž ocelových konstrukcí přístřešku</t>
  </si>
  <si>
    <t>360811909</t>
  </si>
  <si>
    <t>98</t>
  </si>
  <si>
    <t>M43,3-R</t>
  </si>
  <si>
    <t>Nový nátěr ocelových konstrukcí, vč. přípravy povrchů (očístění a odrezivnění)</t>
  </si>
  <si>
    <t>1044333548</t>
  </si>
  <si>
    <t>006 - SO 106 Rekonstrukce kalových polí</t>
  </si>
  <si>
    <t>122301101</t>
  </si>
  <si>
    <t>Odkopávky a prokopávky nezapažené v hornině tř. 4 objem do 100 m3 - odstranění stávající drenážní vrstvy</t>
  </si>
  <si>
    <t>1991531680</t>
  </si>
  <si>
    <t>Odkopávky a prokopávky nezapažené  s přehozením výkopku na vzdálenost do 3 m nebo s naložením na dopravní prostředek v hornině tř. 4 do 100 m3</t>
  </si>
  <si>
    <t xml:space="preserve">Poznámka k položce:
viz TZ př.č. D.1.1.1 a v.č. D.1.1.6.1 </t>
  </si>
  <si>
    <t>2*20</t>
  </si>
  <si>
    <t>122301109</t>
  </si>
  <si>
    <t>Příplatek za lepivost u odkopávek nezapažených v hornině tř. 4</t>
  </si>
  <si>
    <t>-789115192</t>
  </si>
  <si>
    <t>Odkopávky a prokopávky nezapažené  s přehozením výkopku na vzdálenost do 3 m nebo s naložením na dopravní prostředek v hornině tř. 4 Příplatek k cenám za lepivost horniny tř. 4</t>
  </si>
  <si>
    <t>40,000/2</t>
  </si>
  <si>
    <t>-741211984</t>
  </si>
  <si>
    <t>925703180</t>
  </si>
  <si>
    <t>-1056533084</t>
  </si>
  <si>
    <t>40*1,8 'Přepočtené koeficientem množství</t>
  </si>
  <si>
    <t>457622112</t>
  </si>
  <si>
    <t>Drenážní štěrková vrstva na dno nádrřže</t>
  </si>
  <si>
    <t>-1822454428</t>
  </si>
  <si>
    <t>Drenážní štěrková vrstva</t>
  </si>
  <si>
    <t>891,1-R</t>
  </si>
  <si>
    <t>Dodávka + montáž příruba plochá přivařovací, DN 150, PN 10, odlehčené provedení s menší tloušťkou příruby, mat. – nerezová ocel DIN 1.4301</t>
  </si>
  <si>
    <t>-2031026940</t>
  </si>
  <si>
    <t>891,2-R</t>
  </si>
  <si>
    <t>Dodávka + montáž Přírubový spoj DN 150, PN 10, pro montáž bezpřírubového nožového šoupátka, mat. – nerezová ocel DIN 1.4301</t>
  </si>
  <si>
    <t>-352063493</t>
  </si>
  <si>
    <t>891311222</t>
  </si>
  <si>
    <t>Montáž vodovodních šoupátek s ručním kolečkem v šachtách DN 150</t>
  </si>
  <si>
    <t>-886305326</t>
  </si>
  <si>
    <t>Montáž vodovodních armatur na potrubí šoupátek nebo klapek uzavíracích v šachtách s ručním kolečkem DN 150</t>
  </si>
  <si>
    <t>42221506</t>
  </si>
  <si>
    <t>šoupě nožové s nestoupavým vřetenem oboustranně těsnicí DN 150</t>
  </si>
  <si>
    <t>804226389</t>
  </si>
  <si>
    <t xml:space="preserve">Nožové šoupátko bezpřírubové DN 150, PN 10, provedení s nestoupavým vřetenem, ovládání ručním kolem, médium – sterilizovaný přebytečný kal, max. teplota 50 °C; mat. provedení:
- těleso z tvárné litiny
- uzavírací deska a vřeteno z nerezové oceli, spojovací šrouby z nerez. oceli
- ruční kolo z šedé litiny
- těžká protikorozní povrchová ochrana, odpovídající kvalitě GSK; litinové díly jsou vně i uvnitř opatřeny epoxidovým povrstvením.  
</t>
  </si>
  <si>
    <t>1868858677</t>
  </si>
  <si>
    <t>2131461053</t>
  </si>
  <si>
    <t>2142930948</t>
  </si>
  <si>
    <t>-1742534734</t>
  </si>
  <si>
    <t>1081521652</t>
  </si>
  <si>
    <t>138674199</t>
  </si>
  <si>
    <t>-31420695</t>
  </si>
  <si>
    <t>-1871992774</t>
  </si>
  <si>
    <t>3,85+0,25+0,138</t>
  </si>
  <si>
    <t>-1657273365</t>
  </si>
  <si>
    <t>4,238*9 'Přepočtené koeficientem množství</t>
  </si>
  <si>
    <t>-1638588598</t>
  </si>
  <si>
    <t>997013831</t>
  </si>
  <si>
    <t>Poplatek za uložení na skládce (skládkovné) stavebního odpadu směsného kód odpadu 170 904</t>
  </si>
  <si>
    <t>1672810822</t>
  </si>
  <si>
    <t>Poplatek za uložení stavebního odpadu na skládce (skládkovné) směsného stavebního a demoličního zatříděného do Katalogu odpadů pod kódem 170 904</t>
  </si>
  <si>
    <t>890680711</t>
  </si>
  <si>
    <t>765142810R</t>
  </si>
  <si>
    <t>Demontáž stávajícího zakrytí kalových polí</t>
  </si>
  <si>
    <t>-587294568</t>
  </si>
  <si>
    <t>767391112</t>
  </si>
  <si>
    <t>Montáž krytiny z tvarovaných plechů - jako demontovatelné</t>
  </si>
  <si>
    <t>315233745</t>
  </si>
  <si>
    <t>Montáž krytiny z tvarovaných plechů trapézových nebo vlnitých, uchyceným šroubováním</t>
  </si>
  <si>
    <t>15484311</t>
  </si>
  <si>
    <t>729552315</t>
  </si>
  <si>
    <t>58*1,1 'Přepočtené koeficientem množství</t>
  </si>
  <si>
    <t>998767201</t>
  </si>
  <si>
    <t>Přesun hmot procentní pro zámečnické konstrukce v objektech v do 6 m</t>
  </si>
  <si>
    <t>-636369536</t>
  </si>
  <si>
    <t>Přesun hmot pro zámečnické konstrukce  stanovený procentní sazbou (%) z ceny vodorovná dopravní vzdálenost do 50 m v objektech výšky do 6 m</t>
  </si>
  <si>
    <t>783601753</t>
  </si>
  <si>
    <t>Bezoplachové odrezivění potrubí DN do 150 mm</t>
  </si>
  <si>
    <t>1611674922</t>
  </si>
  <si>
    <t>Příprava podkladu armatur a kovových, litinových potrubí před provedením nátěru potrubí přes DN 100 do DN 150 mm odrezivěním, odrezovačem bezoplachovým</t>
  </si>
  <si>
    <t>783601755</t>
  </si>
  <si>
    <t>Odmaštění vodou ředitelným odmašťovačem potrubí DN do 150 mm</t>
  </si>
  <si>
    <t>100556045</t>
  </si>
  <si>
    <t>Příprava podkladu armatur a kovových, litinových potrubí před provedením nátěru potrubí přes DN 100 do DN 150 mm odmaštěním, odmašťovačem vodou ředitelným</t>
  </si>
  <si>
    <t>783634571</t>
  </si>
  <si>
    <t>Základní jednonásobný zinkoepoxidový nátěr potrubí DN do 150 mm</t>
  </si>
  <si>
    <t>1280026860</t>
  </si>
  <si>
    <t>Základní nátěr armatur a kovových, litinových potrubí jednonásobný potrubí přes DN 100 do DN 150 mm zinkoepoxidový</t>
  </si>
  <si>
    <t>783637651</t>
  </si>
  <si>
    <t>Krycí dvojnásobný epoxidový nátěr potrubí DN do 150 mm</t>
  </si>
  <si>
    <t>-350826070</t>
  </si>
  <si>
    <t>Krycí nátěr (email) armatur a kovových potrubí potrubí přes DN 100 do DN 150 mm dvojnásobný epoxidový</t>
  </si>
  <si>
    <t>Demontáž ocelových konstrukcí</t>
  </si>
  <si>
    <t>-1189342203</t>
  </si>
  <si>
    <t>250</t>
  </si>
  <si>
    <t>416998010</t>
  </si>
  <si>
    <t xml:space="preserve">Dodávka ocelové konstrukce, vč. povrchové úpravy </t>
  </si>
  <si>
    <t>431846007</t>
  </si>
  <si>
    <t>250*1,05 'Přepočtené koeficientem množství</t>
  </si>
  <si>
    <t>007 - SO 107 Spojovací potrubí</t>
  </si>
  <si>
    <t>-1983147693</t>
  </si>
  <si>
    <t>Poznámka k položce:
viz TZ př.č. D.1.1.1 a v.č. D.1.1.7.1 až 8</t>
  </si>
  <si>
    <t>113107212</t>
  </si>
  <si>
    <t>Odstranění podkladu z kameniva těženého tl 200 mm strojně pl přes 200 m2</t>
  </si>
  <si>
    <t>-290754626</t>
  </si>
  <si>
    <t>Odstranění podkladů nebo krytů strojně plochy jednotlivě přes 200 m2 s přemístěním hmot na skládku na vzdálenost do 20 m nebo s naložením na dopravní prostředek z kameniva těženého, o tl. vrstvy přes 100 do 200 mm</t>
  </si>
  <si>
    <t>beton</t>
  </si>
  <si>
    <t>(8,6+4,2+2,8+4,6+4,2)*1</t>
  </si>
  <si>
    <t>chodník</t>
  </si>
  <si>
    <t>(2,5+2,5)*1</t>
  </si>
  <si>
    <t>10*1</t>
  </si>
  <si>
    <t>113107232</t>
  </si>
  <si>
    <t>Odstranění podkladu z betonu prostého tl 300 mm strojně pl přes 200 m2</t>
  </si>
  <si>
    <t>248251264</t>
  </si>
  <si>
    <t>Odstranění podkladů nebo krytů strojně plochy jednotlivě přes 200 m2 s přemístěním hmot na skládku na vzdálenost do 20 m nebo s naložením na dopravní prostředek z betonu prostého, o tl. vrstvy přes 150 do 300 mm</t>
  </si>
  <si>
    <t>119001401</t>
  </si>
  <si>
    <t>Dočasné zajištění potrubí ocelového nebo litinového DN do 200</t>
  </si>
  <si>
    <t>2115491312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</si>
  <si>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</si>
  <si>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20*1</t>
  </si>
  <si>
    <t>119001421</t>
  </si>
  <si>
    <t>Dočasné zajištění kabelů a kabelových tratí ze 3 volně ložených kabelů</t>
  </si>
  <si>
    <t>-2088855765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</si>
  <si>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</si>
  <si>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120001101</t>
  </si>
  <si>
    <t>Příplatek za ztížení odkopávky nebo prokkopávky v blízkosti inženýrských sítí</t>
  </si>
  <si>
    <t>1895318166</t>
  </si>
  <si>
    <t>Příplatek k cenám vykopávek za ztížení vykopávky  v blízkosti inženýrských sítí nebo výbušnin v horninách jakékoliv třídy</t>
  </si>
  <si>
    <t>30% z výkopu</t>
  </si>
  <si>
    <t>107,195*0,3</t>
  </si>
  <si>
    <t>-1650770692</t>
  </si>
  <si>
    <t>"zeleň tl.100mm" (26+8,2+10,7+1,6+12,6+8+10,8+5+4,6+1,6)*3*0,1</t>
  </si>
  <si>
    <t>"rozšíření šachta" 2,5*2,5*0,1-2,5*1*0,1</t>
  </si>
  <si>
    <t>132201202</t>
  </si>
  <si>
    <t>Hloubení rýh š do 2000 mm v hornině tř. 3 objemu do 1000 m3</t>
  </si>
  <si>
    <t>-1954574361</t>
  </si>
  <si>
    <t>Hloubení zapažených i nezapažených rýh šířky přes 600 do 2 000 mm  s urovnáním dna do předepsaného profilu a spádu v hornině tř. 3 přes 100 do 1 000 m3</t>
  </si>
  <si>
    <t>zeleň tl.100mm</t>
  </si>
  <si>
    <t>"107.1" 26*1*(0,8-0,1)</t>
  </si>
  <si>
    <t>"107.2" 8,2*1*(0,8-0,1)</t>
  </si>
  <si>
    <t>"107.3" 10,7*1*(1,1-0,1)</t>
  </si>
  <si>
    <t>"107.4" 1,6*1*(1,1-0,1)</t>
  </si>
  <si>
    <t>"107.5" 12,6*1*(1,1-0,1)</t>
  </si>
  <si>
    <t>"107.6" 8*1,1*(1,4-0,1)</t>
  </si>
  <si>
    <t>"107.7" 10,8*1*(1,2-0,1)</t>
  </si>
  <si>
    <t>"107.8" 5*1*(1,1-0,1)</t>
  </si>
  <si>
    <t>"107.9" 4,6*1*(0,7-0,1)</t>
  </si>
  <si>
    <t>"107.10" 1,6*1*(1,1-0,1)</t>
  </si>
  <si>
    <t>beton tl. 300+200mm</t>
  </si>
  <si>
    <t>"107.3 " 8,6*1*(1,1-0,5)</t>
  </si>
  <si>
    <t>"107.4 " 4,2*1*(1,1-0,5)</t>
  </si>
  <si>
    <t>"107.5 " 2,8*1*(1,1-0,5)</t>
  </si>
  <si>
    <t>"107.9 " 4,6*1*(0,7-0,5)</t>
  </si>
  <si>
    <t>"107.10 " 4,2*1*(1,1-0,5)</t>
  </si>
  <si>
    <t>chodník dlažba 150+150mm</t>
  </si>
  <si>
    <t>"107.4 " 2,5*1*(1,1-0,3)</t>
  </si>
  <si>
    <t>"107.10 " 2,5*1*(1,1-0,3)</t>
  </si>
  <si>
    <t>rozšíření šachta zeleň</t>
  </si>
  <si>
    <t>2,5*2,5*(1,6+0,1)-2,5*1*(0,8-0,1)</t>
  </si>
  <si>
    <t>132201209</t>
  </si>
  <si>
    <t>Příplatek za lepivost k hloubení rýh š do 2000 mm v hornině tř. 3</t>
  </si>
  <si>
    <t>504373019</t>
  </si>
  <si>
    <t>Hloubení zapažených i nezapažených rýh šířky přes 600 do 2 000 mm  s urovnáním dna do předepsaného profilu a spádu v hornině tř. 3 Příplatek k cenám za lepivost horniny tř. 3</t>
  </si>
  <si>
    <t>107,195/2</t>
  </si>
  <si>
    <t>151811132</t>
  </si>
  <si>
    <t>Osazení pažicího boxu hl výkopu do 4 m š do 2,5 m</t>
  </si>
  <si>
    <t>1999243260</t>
  </si>
  <si>
    <t>Zřízení pažicích boxů pro pažení a rozepření stěn rýh podzemního vedení hloubka výkopu do 4 m, šířka přes 1,2 do 2,5 m</t>
  </si>
  <si>
    <t>"107.6" 8*1,4*2</t>
  </si>
  <si>
    <t>151811232</t>
  </si>
  <si>
    <t>Odstranění pažicího boxu hl výkopu do 4 m š do 2,5 m</t>
  </si>
  <si>
    <t>1525670591</t>
  </si>
  <si>
    <t>Odstranění pažicích boxů pro pažení a rozepření stěn rýh podzemního vedení hloubka výkopu do 4 m, šířka přes 1,2 do 2,5 m</t>
  </si>
  <si>
    <t>161101101</t>
  </si>
  <si>
    <t>Svislé přemístění výkopku z horniny tř. 1 až 4 hl výkopu do 2,5 m</t>
  </si>
  <si>
    <t>1253813863</t>
  </si>
  <si>
    <t>Svislé přemístění výkopku  bez naložení do dopravní nádoby avšak s vyprázdněním dopravní nádoby na hromadu nebo do dopravního prostředku z horniny tř. 1 až 4, při hloubce výkopu přes 1 do 2,5 m</t>
  </si>
  <si>
    <t>107,195*0,55</t>
  </si>
  <si>
    <t>-377354212</t>
  </si>
  <si>
    <t>107,195</t>
  </si>
  <si>
    <t>27,105</t>
  </si>
  <si>
    <t>770259362</t>
  </si>
  <si>
    <t>zásyp v zeleni</t>
  </si>
  <si>
    <t>65,269-7,966/2</t>
  </si>
  <si>
    <t>150*0,1</t>
  </si>
  <si>
    <t>Vodorovné přemístění do 10000 m výkopku/sypaniny z horniny tř. 1 až 4</t>
  </si>
  <si>
    <t>-2118261339</t>
  </si>
  <si>
    <t>167101102</t>
  </si>
  <si>
    <t>Nakládání výkopku z hornin tř. 1 až 4 přes 100 m3 - zpět na stavbu</t>
  </si>
  <si>
    <t>-878067256</t>
  </si>
  <si>
    <t>Nakládání, skládání a překládání neulehlého výkopku nebo sypaniny  nakládání, množství přes 100 m3, z hornin tř. 1 až 4</t>
  </si>
  <si>
    <t>167101102,1</t>
  </si>
  <si>
    <t>Nakládání výkopku z hornin tř. 1 až 4 přes 100 m3 - na trvalou skládku</t>
  </si>
  <si>
    <t>-1528291365</t>
  </si>
  <si>
    <t>výkop na mezideponii</t>
  </si>
  <si>
    <t>zpět na stavbu</t>
  </si>
  <si>
    <t>-65,269+7,966/2</t>
  </si>
  <si>
    <t>441227493</t>
  </si>
  <si>
    <t>193394769</t>
  </si>
  <si>
    <t>45,909*1,8 'Přepočtené koeficientem množství</t>
  </si>
  <si>
    <t>-2062516326</t>
  </si>
  <si>
    <t>lóže</t>
  </si>
  <si>
    <t>12,555</t>
  </si>
  <si>
    <t>obsyp</t>
  </si>
  <si>
    <t>-51,853</t>
  </si>
  <si>
    <t>podkladní desky</t>
  </si>
  <si>
    <t>-0,938</t>
  </si>
  <si>
    <t>OP šachet</t>
  </si>
  <si>
    <t>-3,14*0,62*0,62*1,4</t>
  </si>
  <si>
    <t>58344199</t>
  </si>
  <si>
    <t>štěrkodrť frakce 0-63</t>
  </si>
  <si>
    <t>-1982299832</t>
  </si>
  <si>
    <t>beton tl. 300+200</t>
  </si>
  <si>
    <t>"107.3 " 8,6*1*(1,1-0,5-0,1-0,4)</t>
  </si>
  <si>
    <t>"107.4 " 4,2*1*(1,1-0,5-0,1-0,35)</t>
  </si>
  <si>
    <t>"107.5" 2,8*1*(1,1-0,5-0,1-0,34)</t>
  </si>
  <si>
    <t>"107.10 " 4,2*1*(1,1-0,5-0,1-0,4)</t>
  </si>
  <si>
    <t>"107.4 " 2,5*1*(1,1-0,3-0,1-0,35)</t>
  </si>
  <si>
    <t>"107.10 " 2,5*1*(1,1-0,3-0,1-0,4)</t>
  </si>
  <si>
    <t>3,983*2 'Přepočtené koeficientem množství</t>
  </si>
  <si>
    <t>175111101</t>
  </si>
  <si>
    <t>Obsypání potrubí ručně sypaninou bez prohození sítem, uloženou do 3 m</t>
  </si>
  <si>
    <t>826258137</t>
  </si>
  <si>
    <t>Obsypání potrubí ručně sypaninou z vhodných hornin tř. 1 až 4 nebo materiálem připraveným podél výkopu ve vzdálenosti do 3 m od jeho kraje, pro jakoukoliv hloubku výkopu a míru zhutnění bez prohození sypaniny sítem</t>
  </si>
  <si>
    <t>"107.1" 26*1*0,4</t>
  </si>
  <si>
    <t>"107.2" 8,2*1*0,4</t>
  </si>
  <si>
    <t>"107.3" 19,3*1*0,4</t>
  </si>
  <si>
    <t>"107.4" 8,3*1*0,35</t>
  </si>
  <si>
    <t>"107.5" 15,4*1*0,34</t>
  </si>
  <si>
    <t>"107.6" 8*1,1*0,6</t>
  </si>
  <si>
    <t>"107.7" 10,8*1*0,38</t>
  </si>
  <si>
    <t>"107.8" 5*1*0,45</t>
  </si>
  <si>
    <t>"107.9" 9,2*1*0,365</t>
  </si>
  <si>
    <t>"107.10" 18,3*1*0,4</t>
  </si>
  <si>
    <t xml:space="preserve">písek vč. dopravy </t>
  </si>
  <si>
    <t>1093877761</t>
  </si>
  <si>
    <t>písek vč. dopravy</t>
  </si>
  <si>
    <t>51,853*2 'Přepočtené koeficientem množství</t>
  </si>
  <si>
    <t>-2028197655</t>
  </si>
  <si>
    <t>197426190</t>
  </si>
  <si>
    <t>zpevněná plocha</t>
  </si>
  <si>
    <t>50*3</t>
  </si>
  <si>
    <t>215901101</t>
  </si>
  <si>
    <t>Zhutnění podloží z hornin soudržných do 92% PS nebo nesoudržných sypkých I(d) do 0,8</t>
  </si>
  <si>
    <t>746849227</t>
  </si>
  <si>
    <t>Zhutnění podloží pod násypy z rostlé horniny tř. 1 až 4  z hornin soudružných do 92 % PS a nesoudržných sypkých relativní ulehlosti I(d) do 0,8</t>
  </si>
  <si>
    <t>(26+8,2+19,3+8,3+15,4+10,8+5+9,2+8,3)*1</t>
  </si>
  <si>
    <t>8*1,1</t>
  </si>
  <si>
    <t>451573111</t>
  </si>
  <si>
    <t>Lože pod potrubí otevřený výkop ze štěrkopísku</t>
  </si>
  <si>
    <t>680355696</t>
  </si>
  <si>
    <t>Lože pod potrubí, stoky a drobné objekty v otevřeném výkopu z písku a štěrkopísku do 63 mm</t>
  </si>
  <si>
    <t>stoka</t>
  </si>
  <si>
    <t>(26+8,2+19,3+8,3+15,4+10,8+5+9,2+8,3)*1*0,1</t>
  </si>
  <si>
    <t>8*1,1*0,1</t>
  </si>
  <si>
    <t>šachty</t>
  </si>
  <si>
    <t>"prefa dno" 2,5*2,5*0,1</t>
  </si>
  <si>
    <t>452311141</t>
  </si>
  <si>
    <t>Podkladní desky z betonu prostého tř. C 16/20 otevřený výkop</t>
  </si>
  <si>
    <t>-1492876028</t>
  </si>
  <si>
    <t>Podkladní a zajišťovací konstrukce z betonu prostého v otevřeném výkopu desky pod potrubí, stoky a drobné objekty z betonu tř. C 16/20</t>
  </si>
  <si>
    <t>2,5*2,5*0,15</t>
  </si>
  <si>
    <t>452313121</t>
  </si>
  <si>
    <t>Podkladní bloky z betonu prostého tř. C 8/10 otevřený výkop</t>
  </si>
  <si>
    <t>-320019377</t>
  </si>
  <si>
    <t>Podkladní a zajišťovací konstrukce z betonu prostého v otevřeném výkopu bloky pro potrubí z betonu tř. C 8/10</t>
  </si>
  <si>
    <t>452353101</t>
  </si>
  <si>
    <t>Bednění podkladních bloků otevřený výkop</t>
  </si>
  <si>
    <t>337679810</t>
  </si>
  <si>
    <t>Bednění podkladních a zajišťovacích konstrukcí v otevřeném výkopu bloků pro potrubí</t>
  </si>
  <si>
    <t>564261111</t>
  </si>
  <si>
    <t>Podklad nebo podsyp ze štěrkopísku ŠP tl 200 mm</t>
  </si>
  <si>
    <t>-1741413439</t>
  </si>
  <si>
    <t>Podklad nebo podsyp ze štěrkopísku ŠP  s rozprostřením, vlhčením a zhutněním, po zhutnění tl. 200 mm</t>
  </si>
  <si>
    <t>581151115</t>
  </si>
  <si>
    <t>Kryt cementobetonový vozovek skupiny CB 25/30 I tl 300 mm</t>
  </si>
  <si>
    <t>-731868830</t>
  </si>
  <si>
    <t>Kryt cementobetonový silničních komunikací  skupiny CB I tl. 300 mm</t>
  </si>
  <si>
    <t>-31786306</t>
  </si>
  <si>
    <t>596811120R</t>
  </si>
  <si>
    <t xml:space="preserve">Kladení betonové dlažby 500x500x50 komunikací pro pěší do lože z kameniva tl.100mm vel do 0,25 m2 plochy do 50 m2 </t>
  </si>
  <si>
    <t>1052850094</t>
  </si>
  <si>
    <t>Kladení dlažby z betonových nebo kameninových dlaždic komunikací pro pěší s vyplněním spár a se smetením přebytečného materiálu na vzdálenost do 3 m s ložem z kameniva těženého tl. do 100 mm velikosti dlaždic do 0,25 m2 (bez zámku), pro plochy do 50 m2</t>
  </si>
  <si>
    <t>59245601</t>
  </si>
  <si>
    <t>dlažba desková betonová 50x50x5cm přírodní</t>
  </si>
  <si>
    <t>-79043140</t>
  </si>
  <si>
    <t>15*1,05 'Přepočtené koeficientem množství</t>
  </si>
  <si>
    <t>851261131</t>
  </si>
  <si>
    <t>Montáž potrubí z trub litinových hrdlových s integrovaným těsněním otevřený výkop DN 100</t>
  </si>
  <si>
    <t>-577814838</t>
  </si>
  <si>
    <t>Montáž potrubí z trub litinových tlakových hrdlových  v otevřeném výkopu s integrovaným těsněním DN 100</t>
  </si>
  <si>
    <t>19,3</t>
  </si>
  <si>
    <t>55253016</t>
  </si>
  <si>
    <t>trouba vodovodní litinová hrdlová 6 m DN 100 mm</t>
  </si>
  <si>
    <t>-952101289</t>
  </si>
  <si>
    <t>19,3*1,05 'Přepočtené koeficientem množství</t>
  </si>
  <si>
    <t>871184201</t>
  </si>
  <si>
    <t>Montáž kanalizačního potrubí z PE SDR11 otevřený výkop sklon do 20 % svařovaných na tupo D 40x3,7mm</t>
  </si>
  <si>
    <t>-1648390152</t>
  </si>
  <si>
    <t>Montáž kanalizačního potrubí z plastů z polyetylenu PE 100 svařovaných na tupo v otevřeném výkopu ve sklonu do 20 % SDR 11/PN16 D 40 x 3,7 mm</t>
  </si>
  <si>
    <t>15,4</t>
  </si>
  <si>
    <t>28613380</t>
  </si>
  <si>
    <t>potrubí kanalizační tlakové PE100 SDR 11, návin se signalizační vrstvou 40 x 3,7 mm</t>
  </si>
  <si>
    <t>-1385390180</t>
  </si>
  <si>
    <t>15,4*1,05 'Přepočtené koeficientem množství</t>
  </si>
  <si>
    <t>871214201</t>
  </si>
  <si>
    <t>Montáž kanalizačního potrubí z PE SDR11 otevřený výkop sklon do 20 % svařovaných na tupo D 50x4,6mm</t>
  </si>
  <si>
    <t>746064805</t>
  </si>
  <si>
    <t>Montáž kanalizačního potrubí z plastů z polyetylenu PE 100 svařovaných na tupo v otevřeném výkopu ve sklonu do 20 % SDR 11/PN16 D 50 x 4,6 mm</t>
  </si>
  <si>
    <t>8,3</t>
  </si>
  <si>
    <t>28613381</t>
  </si>
  <si>
    <t>potrubí kanalizační tlakové PE100 SDR 11, návin se signalizační vrstvou 50 x 4,6 mm</t>
  </si>
  <si>
    <t>1347447030</t>
  </si>
  <si>
    <t>8,3*1,05 'Přepočtené koeficientem množství</t>
  </si>
  <si>
    <t>871254202</t>
  </si>
  <si>
    <t>Montáž kanalizačního potrubí z PE SDR11 otevřený výkop sklon do 20 % svařovaných na tupo D 90x8,2mm</t>
  </si>
  <si>
    <t>348199833</t>
  </si>
  <si>
    <t>Montáž kanalizačního potrubí z plastů z polyetylenu PE 100 svařovaných na tupo v otevřeném výkopu ve sklonu do 20 % SDR 11/PN16 D 90 x 8,2 mm</t>
  </si>
  <si>
    <t>10,8*2</t>
  </si>
  <si>
    <t>28613384</t>
  </si>
  <si>
    <t>potrubí kanalizační tlakové PE100 SDR 11, návin se signalizační vrstvou 90 x 8,2 mm</t>
  </si>
  <si>
    <t>1727967634</t>
  </si>
  <si>
    <t>21,6*1,05 'Přepočtené koeficientem množství</t>
  </si>
  <si>
    <t>871264201</t>
  </si>
  <si>
    <t>Montáž kanalizačního potrubí z PE SDR11 otevřený výkop sklon do 20 % svařovaných na tupo D 110x10mm</t>
  </si>
  <si>
    <t>-1309158252</t>
  </si>
  <si>
    <t>Montáž kanalizačního potrubí z plastů z polyetylenu PE 100 svařovaných na tupo v otevřeném výkopu ve sklonu do 20 % SDR 11/PN16 D 110 x 10,0 mm</t>
  </si>
  <si>
    <t>26+8,2+8,3</t>
  </si>
  <si>
    <t>28613385</t>
  </si>
  <si>
    <t>potrubí kanalizační tlakové PE100 SDR 11, návin se signalizační vrstvou 110 x 10,0 mm</t>
  </si>
  <si>
    <t>-1874432770</t>
  </si>
  <si>
    <t>42,5*1,05 'Přepočtené koeficientem množství</t>
  </si>
  <si>
    <t>871370420</t>
  </si>
  <si>
    <t>Montáž kanalizačního potrubí korugovaného SN 12 z polypropylenu DN 300</t>
  </si>
  <si>
    <t>-1942383711</t>
  </si>
  <si>
    <t>Montáž kanalizačního potrubí z plastů z polypropylenu PP korugovaného SN 12 DN 300</t>
  </si>
  <si>
    <t>28617269</t>
  </si>
  <si>
    <t>trubka kanalizační PP korugovaná DN 300x6000 mm SN 12</t>
  </si>
  <si>
    <t>321954212</t>
  </si>
  <si>
    <t>8*1,05 'Přepočtené koeficientem množství</t>
  </si>
  <si>
    <t>892,1-R</t>
  </si>
  <si>
    <t>Kamerová zkouška kanalizačního potrubí, vč. vyhotovení záznamu o zkoušce</t>
  </si>
  <si>
    <t>-703760026</t>
  </si>
  <si>
    <t>892241111</t>
  </si>
  <si>
    <t>Tlaková zkouška vodou potrubí do 80</t>
  </si>
  <si>
    <t>-1070147655</t>
  </si>
  <si>
    <t>Tlakové zkoušky vodou na potrubí DN do 80</t>
  </si>
  <si>
    <t>8,3+15,4+10,8*2+9,2</t>
  </si>
  <si>
    <t>892271111</t>
  </si>
  <si>
    <t>Tlaková zkouška vodou potrubí DN 100 nebo 125</t>
  </si>
  <si>
    <t>2046286088</t>
  </si>
  <si>
    <t>Tlakové zkoušky vodou na potrubí DN 100 nebo 125</t>
  </si>
  <si>
    <t>26+8,2+19,3+8,3</t>
  </si>
  <si>
    <t>892351111</t>
  </si>
  <si>
    <t>Tlaková zkouška potrubí DN 150 nebo 200</t>
  </si>
  <si>
    <t>-1926361075</t>
  </si>
  <si>
    <t>Tlakové zkoušky na potrubí DN 150 nebo 200</t>
  </si>
  <si>
    <t>892381111</t>
  </si>
  <si>
    <t>Tlaková zkouška vodou potrubí DN 250, DN 300 nebo 350</t>
  </si>
  <si>
    <t>-66057613</t>
  </si>
  <si>
    <t>Tlakové zkoušky vodou na potrubí DN 250, 300 nebo 350</t>
  </si>
  <si>
    <t>892372121</t>
  </si>
  <si>
    <t>Tlaková zkouška vzduchem potrubí DN 300 těsnícím vakem ucpávkovým</t>
  </si>
  <si>
    <t>úsek</t>
  </si>
  <si>
    <t>215912616</t>
  </si>
  <si>
    <t>Tlakové zkoušky vzduchem těsnícími vaky ucpávkovými DN 300</t>
  </si>
  <si>
    <t>"107.1"</t>
  </si>
  <si>
    <t>894411311</t>
  </si>
  <si>
    <t>Osazení železobetonových dílců pro šachty skruží rovných</t>
  </si>
  <si>
    <t>-1806181283</t>
  </si>
  <si>
    <t>59224160</t>
  </si>
  <si>
    <t>skruž kanalizační s ocelovými stupadly DN 100 x 30 x 12 cm, skladebná výška 300mm</t>
  </si>
  <si>
    <t>-1788044435</t>
  </si>
  <si>
    <t>894414111</t>
  </si>
  <si>
    <t>Osazení železobetonových dílců pro šachty skruží základových (dno)</t>
  </si>
  <si>
    <t>1863997508</t>
  </si>
  <si>
    <t>59224338</t>
  </si>
  <si>
    <t>dno betonové šachty kanalizační přímé s hrdlem DN150-600 a s bermou a se stupadly</t>
  </si>
  <si>
    <t>311131620</t>
  </si>
  <si>
    <t>dno betonové šachty kanalizační přímé s hrdlem DN150-600 a s bermou</t>
  </si>
  <si>
    <t>899721111</t>
  </si>
  <si>
    <t>Signalizační vodič DN do 150 mm na potrubí</t>
  </si>
  <si>
    <t>510581007</t>
  </si>
  <si>
    <t>Signalizační vodič na potrubí DN do 150 mm</t>
  </si>
  <si>
    <t>(26+8,2+8,3+15,4+10,8*2+8,3)*1,1</t>
  </si>
  <si>
    <t>899722113</t>
  </si>
  <si>
    <t>Krytí potrubí z plastů výstražnou fólií z PVC 34cm</t>
  </si>
  <si>
    <t>772471373</t>
  </si>
  <si>
    <t>Krytí potrubí z plastů výstražnou fólií z PVC šířky 34cm</t>
  </si>
  <si>
    <t>26+8,2+8,3+15,4+10,8*2+8,3</t>
  </si>
  <si>
    <t>2117066472</t>
  </si>
  <si>
    <t>1423729129</t>
  </si>
  <si>
    <t>10*1,05 'Přepočtené koeficientem množství</t>
  </si>
  <si>
    <t>919121121</t>
  </si>
  <si>
    <t>Těsnění spár zálivkou za studena pro komůrky š 15 mm hl 25 mm s těsnicím profilem</t>
  </si>
  <si>
    <t>-1658612597</t>
  </si>
  <si>
    <t>Utěsnění dilatačních spár zálivkou za studena  v cementobetonovém nebo živičném krytu včetně adhezního nátěru s těsnicím profilem pod zálivkou, pro komůrky šířky 15 mm, hloubky 25 mm</t>
  </si>
  <si>
    <t>919735126</t>
  </si>
  <si>
    <t>Řezání stávajícího betonového krytu hl do 300 mm</t>
  </si>
  <si>
    <t>-1681698379</t>
  </si>
  <si>
    <t>Řezání stávajícího betonového krytu nebo podkladu  hloubky přes 250 do 300 mm</t>
  </si>
  <si>
    <t>5*2</t>
  </si>
  <si>
    <t>-2059452526</t>
  </si>
  <si>
    <t>3+2</t>
  </si>
  <si>
    <t>578455924</t>
  </si>
  <si>
    <t>2*3,14*0,05*3</t>
  </si>
  <si>
    <t>-701777844</t>
  </si>
  <si>
    <t>0,2*3+0,12*2</t>
  </si>
  <si>
    <t>-63208096</t>
  </si>
  <si>
    <t>12,5</t>
  </si>
  <si>
    <t>775102643</t>
  </si>
  <si>
    <t>460521006</t>
  </si>
  <si>
    <t>-988540419</t>
  </si>
  <si>
    <t>-662966470</t>
  </si>
  <si>
    <t>1299720424</t>
  </si>
  <si>
    <t>-1977365386</t>
  </si>
  <si>
    <t>997221551</t>
  </si>
  <si>
    <t>Vodorovná doprava suti ze sypkých materiálů do 1 km</t>
  </si>
  <si>
    <t>236139405</t>
  </si>
  <si>
    <t>Vodorovná doprava suti  bez naložení, ale se složením a s hrubým urovnáním ze sypkých materiálů, na vzdálenost do 1 km</t>
  </si>
  <si>
    <t>997221559</t>
  </si>
  <si>
    <t>Příplatek ZKD 1 km u vodorovné dopravy suti ze sypkých materiálů</t>
  </si>
  <si>
    <t>930054875</t>
  </si>
  <si>
    <t>Vodorovná doprava suti  bez naložení, ale se složením a s hrubým urovnáním Příplatek k ceně za každý další i započatý 1 km přes 1 km</t>
  </si>
  <si>
    <t>31,876*7 'Přepočtené koeficientem množství</t>
  </si>
  <si>
    <t>997221611</t>
  </si>
  <si>
    <t>Nakládání suti na dopravní prostředky pro vodorovnou dopravu</t>
  </si>
  <si>
    <t>-1103000731</t>
  </si>
  <si>
    <t>Nakládání na dopravní prostředky  pro vodorovnou dopravu suti</t>
  </si>
  <si>
    <t>997221815</t>
  </si>
  <si>
    <t>-843032261</t>
  </si>
  <si>
    <t>3,825+15,25+0,981</t>
  </si>
  <si>
    <t>997221855</t>
  </si>
  <si>
    <t>Poplatek za uložení na skládce (skládkovné) zeminy a kameniva kód odpadu 170 504</t>
  </si>
  <si>
    <t>-652937438</t>
  </si>
  <si>
    <t>11,82</t>
  </si>
  <si>
    <t>998276101</t>
  </si>
  <si>
    <t>Přesun hmot pro trubní vedení z trub z plastických hmot otevřený výkop</t>
  </si>
  <si>
    <t>980525905</t>
  </si>
  <si>
    <t>Přesun hmot pro trubní vedení hloubené z trub z plastických hmot nebo sklolaminátových pro vodovody nebo kanalizace v otevřeném výkopu dopravní vzdálenost do 15 m</t>
  </si>
  <si>
    <t>K/1 - Dodávka + montáž poklop z kompozitu pochůzí 1200x1200mm, vč. rámu a kotevních a nosných prvků a ventilační hlavice</t>
  </si>
  <si>
    <t>2126427877</t>
  </si>
  <si>
    <t>K/1 - Dodávka + montáž poklop z kompozitu pochůzí 1200x1200mm, vč. rámu a kotevních a nosných prvků</t>
  </si>
  <si>
    <t>P/1 - Dodávka + montáž nerez žebřík s madly, nerez tř. 17, vč. kotvícíh prvků, příčle s protislkuzovou úpravou</t>
  </si>
  <si>
    <t>1448602942</t>
  </si>
  <si>
    <t>767,4-R</t>
  </si>
  <si>
    <t>Dodávka + montáž poklop z kompozitu pochůzí DN 1200mm, zateplený, vč. rámu</t>
  </si>
  <si>
    <t>-2006684403</t>
  </si>
  <si>
    <t>008 - SO 108 Zpevněné plochy</t>
  </si>
  <si>
    <t>782144569</t>
  </si>
  <si>
    <t>Poznámka k položce:
viz TZ př.č. D.1.1.1 a v.č. D.1.1.8.1 a 2</t>
  </si>
  <si>
    <t>113201112</t>
  </si>
  <si>
    <t>Vytrhání obrub silničních ležatých</t>
  </si>
  <si>
    <t>1386539577</t>
  </si>
  <si>
    <t>Vytrhání obrub  s vybouráním lože, s přemístěním hmot na skládku na vzdálenost do 3 m nebo s naložením na dopravní prostředek silničních ležatých</t>
  </si>
  <si>
    <t>113203111</t>
  </si>
  <si>
    <t>Vytrhání obrub z dlažebních kostek</t>
  </si>
  <si>
    <t>505056817</t>
  </si>
  <si>
    <t>Vytrhání obrub  s vybouráním lože, s přemístěním hmot na skládku na vzdálenost do 3 m nebo s naložením na dopravní prostředek z dlažebních kostek</t>
  </si>
  <si>
    <t>1345724161</t>
  </si>
  <si>
    <t>zpevněná plocha - stávající aktivační nádrž</t>
  </si>
  <si>
    <t>(42-16)*0,1</t>
  </si>
  <si>
    <t>20*0,1</t>
  </si>
  <si>
    <t>122202201</t>
  </si>
  <si>
    <t>Odkopávky a prokopávky nezapažené pro silnice objemu do 100 m3 v hornině tř. 3</t>
  </si>
  <si>
    <t>731315834</t>
  </si>
  <si>
    <t>Odkopávky a prokopávky nezapažené pro silnice  s přemístěním výkopku v příčných profilech na vzdálenost do 15 m nebo s naložením na dopravní prostředek v hornině tř. 3 do 100 m3</t>
  </si>
  <si>
    <t>40*0,4</t>
  </si>
  <si>
    <t>20*0,3</t>
  </si>
  <si>
    <t>122202209</t>
  </si>
  <si>
    <t>Příplatek k odkopávkám a prokopávkám pro silnice v hornině tř. 3 za lepivost</t>
  </si>
  <si>
    <t>-723696446</t>
  </si>
  <si>
    <t>Odkopávky a prokopávky nezapažené pro silnice  s přemístěním výkopku v příčných profilech na vzdálenost do 15 m nebo s naložením na dopravní prostředek v hornině tř. 3 Příplatek k cenám za lepivost horniny tř. 3</t>
  </si>
  <si>
    <t>22/2</t>
  </si>
  <si>
    <t>Vodorovné přemístění do 500 m výkopku/sypaniny z horniny tř. 1 až 4 - ornice na mezideponii</t>
  </si>
  <si>
    <t>-2037377054</t>
  </si>
  <si>
    <t>-1017077704</t>
  </si>
  <si>
    <t>1105350388</t>
  </si>
  <si>
    <t>1121315718</t>
  </si>
  <si>
    <t>15*0,1</t>
  </si>
  <si>
    <t>-2083990149</t>
  </si>
  <si>
    <t>2059087647</t>
  </si>
  <si>
    <t>22*1,8 'Přepočtené koeficientem množství</t>
  </si>
  <si>
    <t>213004193</t>
  </si>
  <si>
    <t>-1242016823</t>
  </si>
  <si>
    <t>500,1-R</t>
  </si>
  <si>
    <t>Chemická stabilizace podloží pod komunikací, popř. výměna vrstvy v tl.300mm za štěrkodrť</t>
  </si>
  <si>
    <t>-152050158</t>
  </si>
  <si>
    <t>Chemická stabilizace podloží pod komunikací</t>
  </si>
  <si>
    <t>42+20</t>
  </si>
  <si>
    <t>564251111</t>
  </si>
  <si>
    <t>Podklad nebo podsyp ze štěrkopísku ŠP tl 150 mm fr 0-32 - zpevněná plocha</t>
  </si>
  <si>
    <t>1174512411</t>
  </si>
  <si>
    <t>Podklad nebo podsyp ze štěrkopísku ŠP  s rozprostřením, vlhčením a zhutněním, po zhutnění tl. 150 mm</t>
  </si>
  <si>
    <t>Podklad ze štěrkodrtě ŠD tl 150 mm fr 0-63</t>
  </si>
  <si>
    <t>-1845616076</t>
  </si>
  <si>
    <t>581131115</t>
  </si>
  <si>
    <t>Kryt cementobetonový C25/30 vozovek skupiny CB I tl 200 mm</t>
  </si>
  <si>
    <t>-990882679</t>
  </si>
  <si>
    <t>Kryt cementobetonový silničních komunikací  skupiny CB I tl. 200 mm</t>
  </si>
  <si>
    <t>919716111</t>
  </si>
  <si>
    <t>Výztuž cementobetonového krytu ze svařovaných sítí hmotnosti do 7,5 kg/m2</t>
  </si>
  <si>
    <t>-384947064</t>
  </si>
  <si>
    <t>Ocelová výztuž cementobetonového krytu  ze svařovaných sítí hmotnosti do 7,5 kg/m2</t>
  </si>
  <si>
    <t>42*6,5/1000*1,15*2</t>
  </si>
  <si>
    <t>564231111</t>
  </si>
  <si>
    <t>Podklad nebo podsyp ze štěrkopísku ŠP tl 100 mm fr 0-32 - nový chodník</t>
  </si>
  <si>
    <t>1266399827</t>
  </si>
  <si>
    <t>Podklad nebo podsyp ze štěrkopísku ŠP  s rozprostřením, vlhčením a zhutněním, po zhutnění tl. 100 mm</t>
  </si>
  <si>
    <t>564831111</t>
  </si>
  <si>
    <t>Podklad ze štěrkodrtě ŠD tl 100 mm fr 0-32</t>
  </si>
  <si>
    <t>-197186966</t>
  </si>
  <si>
    <t>Podklad ze štěrkodrti ŠD  s rozprostřením a zhutněním, po zhutnění tl. 100 mm</t>
  </si>
  <si>
    <t>581124115</t>
  </si>
  <si>
    <t>Kryt z betonu komunikace C25/30 pro pěší tl. 150 mm</t>
  </si>
  <si>
    <t>1339028936</t>
  </si>
  <si>
    <t>Kryt z prostého betonu komunikací pro pěší  tl. 150 mm</t>
  </si>
  <si>
    <t>572261122</t>
  </si>
  <si>
    <t>Vyspravení výtluků studenou asfaltovou nebo betonovou směsí tl do 40 mm při vyspravované ploše přes 10% na 1 km</t>
  </si>
  <si>
    <t>-1006408489</t>
  </si>
  <si>
    <t>Vyspravení výtluků materiálem na bázi asfaltu s řezáním, vysekáním, očištěním, zaplněním směsí a zhutněním asfaltovou směsí aplikovanou za studena při vyspravované ploše na 1 km komunikace přes 10 % tl. přes 30 do 40 mm</t>
  </si>
  <si>
    <t>577,2-R</t>
  </si>
  <si>
    <t>Otryskání chodníku vodním paprskem</t>
  </si>
  <si>
    <t>-1907484309</t>
  </si>
  <si>
    <t>otryskání chodníku vodním paprskem</t>
  </si>
  <si>
    <t>577,1-R</t>
  </si>
  <si>
    <t>Příplatek zazdrsnění povrchu chodníku</t>
  </si>
  <si>
    <t>-634801577</t>
  </si>
  <si>
    <t>32*1,3</t>
  </si>
  <si>
    <t>916111122</t>
  </si>
  <si>
    <t>Osazení obruby z drobných kostek bez boční opěry do lože z betonu prostého</t>
  </si>
  <si>
    <t>-1354588078</t>
  </si>
  <si>
    <t>Osazení silniční obruby z dlažebních kostek v jedné řadě  s ložem tl. přes 50 do 100 mm, s vyplněním a zatřením spár cementovou maltou z drobných kostek bez boční opěry, do lože z betonu prostého tř. C 12/15</t>
  </si>
  <si>
    <t>58380124</t>
  </si>
  <si>
    <t>kostka dlažební žula drobná</t>
  </si>
  <si>
    <t>1001829623</t>
  </si>
  <si>
    <t>(28,5-4)*0,1*0,1*2,2</t>
  </si>
  <si>
    <t>0,539*1,05 'Přepočtené koeficientem množství</t>
  </si>
  <si>
    <t>916131112</t>
  </si>
  <si>
    <t>Osazení silničního obrubníku betonového ležatého bez boční opěry do lože z betonu prostého</t>
  </si>
  <si>
    <t>1717051541</t>
  </si>
  <si>
    <t>Osazení silničního obrubníku betonového se zřízením lože, s vyplněním a zatřením spár cementovou maltou ležatého bez boční opěry, do lože z betonu prostého</t>
  </si>
  <si>
    <t>28,5</t>
  </si>
  <si>
    <t>59217029</t>
  </si>
  <si>
    <t>obrubník betonový silniční pojezdový 100x15x15 cm</t>
  </si>
  <si>
    <t>1016577242</t>
  </si>
  <si>
    <t>obrubník betonový silniční nájezdový 100x15x15 cm</t>
  </si>
  <si>
    <t>28,500-4</t>
  </si>
  <si>
    <t>24,5*1,05 'Přepočtené koeficientem množství</t>
  </si>
  <si>
    <t>1845716838</t>
  </si>
  <si>
    <t>-1418455040</t>
  </si>
  <si>
    <t>24*1,05 'Přepočtené koeficientem množství</t>
  </si>
  <si>
    <t>-1829502977</t>
  </si>
  <si>
    <t xml:space="preserve">chodník </t>
  </si>
  <si>
    <t>-536260620</t>
  </si>
  <si>
    <t>85617648</t>
  </si>
  <si>
    <t>0,765*9 'Přepočtené koeficientem množství</t>
  </si>
  <si>
    <t>485343544</t>
  </si>
  <si>
    <t>998225111</t>
  </si>
  <si>
    <t>Přesun hmot pro pozemní komunikace s krytem z kamene, monolitickým betonovým nebo živičným</t>
  </si>
  <si>
    <t>-1243278728</t>
  </si>
  <si>
    <t>Přesun hmot pro komunikace s krytem z kameniva, monolitickým betonovým nebo živičným  dopravní vzdálenost do 200 m jakékoliv délky objektu</t>
  </si>
  <si>
    <t>009 - SO 109 Demolice biofiltru</t>
  </si>
  <si>
    <t>Vodorovné přemístění do 500 m výkopku/sypaniny z horniny tř. 1 až 4 - z mezideponie</t>
  </si>
  <si>
    <t>484174095</t>
  </si>
  <si>
    <t>Nakládání výkopku z hornin tř. 1 až 4 do 100 m3</t>
  </si>
  <si>
    <t>1680711335</t>
  </si>
  <si>
    <t>-1047625296</t>
  </si>
  <si>
    <t>Poznámka k položce:
viz TZ př.č. D.1.1.1 a v.č. D.1.1.9.1</t>
  </si>
  <si>
    <t>969519395</t>
  </si>
  <si>
    <t>240</t>
  </si>
  <si>
    <t>Bourání základů z betonu prostého - podkladní</t>
  </si>
  <si>
    <t>-1742781200</t>
  </si>
  <si>
    <t>3,14*1,9*1,9*0,1</t>
  </si>
  <si>
    <t>961055111</t>
  </si>
  <si>
    <t>Bourání základů ze ŽB</t>
  </si>
  <si>
    <t>1446956650</t>
  </si>
  <si>
    <t>Bourání základů z betonu  železového</t>
  </si>
  <si>
    <t>2*3,14*2,2*0,5*0,8</t>
  </si>
  <si>
    <t>962052211</t>
  </si>
  <si>
    <t>Bourání zdiva nadzákladového ze ŽB přes 1 m3</t>
  </si>
  <si>
    <t>-205542306</t>
  </si>
  <si>
    <t>Bourání zdiva železobetonového  nadzákladového, objemu přes 1 m3</t>
  </si>
  <si>
    <t>3,14*2,2*2,2*3,6-3,14*2,04*2,04*3,3</t>
  </si>
  <si>
    <t>3,14*0,3*0,3*2,79</t>
  </si>
  <si>
    <t>-1913640355</t>
  </si>
  <si>
    <t>1452503860</t>
  </si>
  <si>
    <t>45,235*9 'Přepočtené koeficientem množství</t>
  </si>
  <si>
    <t>684443213</t>
  </si>
  <si>
    <t>997013802</t>
  </si>
  <si>
    <t>Poplatek za uložení na skládce (skládkovné) stavebního odpadu železobetonového kód odpadu 170 101</t>
  </si>
  <si>
    <t>-1925096740</t>
  </si>
  <si>
    <t>Poplatek za uložení stavebního odpadu na skládce (skládkovné) z armovaného betonu zatříděného do Katalogu odpadů pod kódem 170 101</t>
  </si>
  <si>
    <t>13,262+29,705</t>
  </si>
  <si>
    <t>010 - SO 110 Dočasná komunikace</t>
  </si>
  <si>
    <t>112101121R</t>
  </si>
  <si>
    <t>Odstranění stromů jehličnatých průměru kmene do 300 mm, vč. pařezů, odvozu a likvidace</t>
  </si>
  <si>
    <t>-2139457883</t>
  </si>
  <si>
    <t>Poznámka k položce:
viz TZ př.č. D.1.1.1.0.1 a v.č. D.1.1.1.0.2 a 3</t>
  </si>
  <si>
    <t>113106241</t>
  </si>
  <si>
    <t>Rozebrání vozovek ze silničních dílců se spárami zalitými živicí strojně pl přes 200 m2</t>
  </si>
  <si>
    <t>-876995721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</si>
  <si>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</si>
  <si>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113107222</t>
  </si>
  <si>
    <t>Odstranění podkladu z kameniva drceného tl 200 mm strojně pl přes 200 m2</t>
  </si>
  <si>
    <t>1244001582</t>
  </si>
  <si>
    <t>Odstranění podkladů nebo krytů strojně plochy jednotlivě přes 200 m2 s přemístěním hmot na skládku na vzdálenost do 20 m nebo s naložením na dopravní prostředek z kameniva hrubého drceného, o tl. vrstvy přes 100 do 200 mm</t>
  </si>
  <si>
    <t>269+83</t>
  </si>
  <si>
    <t>113311121</t>
  </si>
  <si>
    <t>Odstranění geotextilií v komunikacích</t>
  </si>
  <si>
    <t>-473073843</t>
  </si>
  <si>
    <t>Odstranění geosyntetik s uložením na vzdálenost do 20 m nebo naložením na dopravní prostředek geotextilie</t>
  </si>
  <si>
    <t>1964225651</t>
  </si>
  <si>
    <t>(269+83)*0,1</t>
  </si>
  <si>
    <t>1143547671</t>
  </si>
  <si>
    <t>(269+83)*0,15</t>
  </si>
  <si>
    <t>2123552209</t>
  </si>
  <si>
    <t>52,8/2</t>
  </si>
  <si>
    <t>80723427</t>
  </si>
  <si>
    <t>35,2</t>
  </si>
  <si>
    <t>52,8</t>
  </si>
  <si>
    <t>687750112</t>
  </si>
  <si>
    <t>390377507</t>
  </si>
  <si>
    <t>901806937</t>
  </si>
  <si>
    <t>195299996</t>
  </si>
  <si>
    <t>566535845</t>
  </si>
  <si>
    <t>569851111</t>
  </si>
  <si>
    <t>Zpevnění krajnic štěrkodrtí tl 150 mm fr 0-32</t>
  </si>
  <si>
    <t>1978555033</t>
  </si>
  <si>
    <t>Zpevnění krajnic nebo komunikací pro pěší  s rozprostřením a zhutněním, po zhutnění štěrkodrtí tl. 150 mm</t>
  </si>
  <si>
    <t>83*0,5*2</t>
  </si>
  <si>
    <t>584121111</t>
  </si>
  <si>
    <t>Osazení silničních dílců z ŽB do lože z kameniva těženého tl 40 mm</t>
  </si>
  <si>
    <t>-2006478242</t>
  </si>
  <si>
    <t>Osazení silničních dílců ze železového betonu  s podkladem z kameniva těženého do tl. 40 mm jakéhokoliv druhu a velikosti</t>
  </si>
  <si>
    <t>59381009</t>
  </si>
  <si>
    <t>panel silniční 300x100x15 cm</t>
  </si>
  <si>
    <t>1584603642</t>
  </si>
  <si>
    <t>90*1,05 'Přepočtené koeficientem množství</t>
  </si>
  <si>
    <t>Rozebraní oplocení, vč. zpětného osazení po ukončení stavby</t>
  </si>
  <si>
    <t>277362746</t>
  </si>
  <si>
    <t>919726122</t>
  </si>
  <si>
    <t>Geotextilie pro ochranu, separaci a filtraci netkaná měrná hmotnost do 300 g/m2</t>
  </si>
  <si>
    <t>1157110085</t>
  </si>
  <si>
    <t>Geotextilie netkaná pro ochranu, separaci nebo filtraci měrná hmotnost přes 200 do 300 g/m2</t>
  </si>
  <si>
    <t>83*3</t>
  </si>
  <si>
    <t>"rozšíření" 20</t>
  </si>
  <si>
    <t>Vodorovná doprava suti  materiálů do 1 km</t>
  </si>
  <si>
    <t>-768849263</t>
  </si>
  <si>
    <t>Vodorovná doprava suti  bez naložení, ale se složením a s hrubým urovnáním  na vzdálenost do 1 km</t>
  </si>
  <si>
    <t xml:space="preserve">Příplatek ZKD 1 km u vodorovné dopravy suti </t>
  </si>
  <si>
    <t>-2094289727</t>
  </si>
  <si>
    <t>212,047*10 'Přepočtené koeficientem množství</t>
  </si>
  <si>
    <t>763838959</t>
  </si>
  <si>
    <t>-63377517</t>
  </si>
  <si>
    <t>903251659</t>
  </si>
  <si>
    <t>016 - Ostatní a vedlejší náklady</t>
  </si>
  <si>
    <t xml:space="preserve">    1.1 - Zařízení staveniště</t>
  </si>
  <si>
    <t xml:space="preserve">      1.1.1 - Zřízení, údržba a odstranění prostor dodavatele</t>
  </si>
  <si>
    <t xml:space="preserve">      1.1.2 - Geodetické vytyčení stavby</t>
  </si>
  <si>
    <t xml:space="preserve">      1.1.3 - Zabezpečení podm.dle Plánu bezpečnosti práce</t>
  </si>
  <si>
    <t xml:space="preserve">      1.1.5 - Zajištění čištění komunikací </t>
  </si>
  <si>
    <t xml:space="preserve">    1.2 - Doprovodné objekty - Propagace</t>
  </si>
  <si>
    <t xml:space="preserve">      1.2.1 - Informační tabule</t>
  </si>
  <si>
    <t xml:space="preserve">    1.3 - Související činnosti</t>
  </si>
  <si>
    <t xml:space="preserve">      1.3.2 - Havarijní  plán stavby</t>
  </si>
  <si>
    <t xml:space="preserve">      1.3.4 - Geodetické zaměření skutečného provedení  stavby</t>
  </si>
  <si>
    <t xml:space="preserve">      1.3.5 - Dokumentace skutečného provedení stavby</t>
  </si>
  <si>
    <t xml:space="preserve">      1.3.7 - Zkoušky a testování.</t>
  </si>
  <si>
    <t xml:space="preserve">      1.3.8 - Kompletační činnost</t>
  </si>
  <si>
    <t xml:space="preserve">      1.3.9 - Hydrogeolog</t>
  </si>
  <si>
    <t xml:space="preserve">      1.3.10 - Geologog</t>
  </si>
  <si>
    <t>1.1</t>
  </si>
  <si>
    <t>Zařízení staveniště</t>
  </si>
  <si>
    <t>1.1.1</t>
  </si>
  <si>
    <t>Zřízení, údržba a odstranění prostor dodavatele</t>
  </si>
  <si>
    <t>1.1.1.1</t>
  </si>
  <si>
    <t>ZS zhotovitele</t>
  </si>
  <si>
    <t>Kpl</t>
  </si>
  <si>
    <t>-380337467</t>
  </si>
  <si>
    <t>Šatny, sociální objekty (mobilní WC...), kancelář pro stavbyvedoucího a mistra, kryté plechové uzamyk. sklady, volné sklady - potrubí, prefa díly, sypké materiály, apod. Oplocení, osvětlení, napojení na média, uvedení plochy do původního stavu apod., vč. Poplatky majiteli veřejných pozemků za dočasný pronájem ploch pro zařízení staveniště, napojení ZS na média (NN, pitná voda)                                                                
Pozn.: v případě dočasného pronájmu pozemků v majetku Města Ostravy se předpokládají náklady za pronájem  0,0  Kč. Položka zahrnuje napojení na energie a případné nutné poplatky</t>
  </si>
  <si>
    <t>Poznámka k položce:
viz TZ př.č. D.1.1.1</t>
  </si>
  <si>
    <t>1.1.2</t>
  </si>
  <si>
    <t>Geodetické vytyčení stavby</t>
  </si>
  <si>
    <t>1.1.2.1</t>
  </si>
  <si>
    <t>Náklady na vytýčení všech inženýrských sítí na staveništi u jednotlivých správců a majitelů,  před zahájením stavebních prací  a náklady na vytýčení nových stavebních objektů</t>
  </si>
  <si>
    <t>1920040196</t>
  </si>
  <si>
    <t>1.1.2.2</t>
  </si>
  <si>
    <t>Náklady na vytýčení celé stavby před zahájením stavebních prací</t>
  </si>
  <si>
    <t>-362039366</t>
  </si>
  <si>
    <t>Zhotovitel  zajistí geodetické zaměření oprávněným geodetem navrhnuté trasy kanalizace</t>
  </si>
  <si>
    <t>1.1.3</t>
  </si>
  <si>
    <t>Zabezpečení podm.dle Plánu bezpečnosti práce</t>
  </si>
  <si>
    <t>1.1.3.1</t>
  </si>
  <si>
    <t>Provizorní přechody pro pěší a přejezdy</t>
  </si>
  <si>
    <t>1093557296</t>
  </si>
  <si>
    <t>Zřízení, instalace a následná likvidace provizorních přechodů pro pěší a dočasných přejezdů pro vozidla</t>
  </si>
  <si>
    <t>1.1.3.2</t>
  </si>
  <si>
    <t>Provizorní ohrazení výkopu</t>
  </si>
  <si>
    <t>-1793444452</t>
  </si>
  <si>
    <t>Zřízení, instalace a ukotvení  provizorních ohrazení výkopu  včetně následné likvidace</t>
  </si>
  <si>
    <t>1.1.3.3</t>
  </si>
  <si>
    <t>Bezpečnost práce - (např. ochranné pomůcky)</t>
  </si>
  <si>
    <t>-1879262408</t>
  </si>
  <si>
    <t>1.1.5</t>
  </si>
  <si>
    <t xml:space="preserve">Zajištění čištění komunikací </t>
  </si>
  <si>
    <t>1.1.5.1</t>
  </si>
  <si>
    <t>Čistění komunikací</t>
  </si>
  <si>
    <t>-225862212</t>
  </si>
  <si>
    <t>Zajištění čištění komunikací po celou dobu realizace stavby</t>
  </si>
  <si>
    <t>1.2</t>
  </si>
  <si>
    <t>Doprovodné objekty - Propagace</t>
  </si>
  <si>
    <t>1.2.1</t>
  </si>
  <si>
    <t>Informační tabule</t>
  </si>
  <si>
    <t>1.2.1.1</t>
  </si>
  <si>
    <t>1412653477</t>
  </si>
  <si>
    <t>1 ks informační tabule, odolné proti povětrnostním vlivům. O celkové polše menší než 0,6m2, umístěna mimo ochranná pásma pozemních komunikací</t>
  </si>
  <si>
    <t>1.3</t>
  </si>
  <si>
    <t>Související činnosti</t>
  </si>
  <si>
    <t>1.3.2</t>
  </si>
  <si>
    <t>Havarijní  plán stavby</t>
  </si>
  <si>
    <t>1.3.2.1</t>
  </si>
  <si>
    <t>Náklady na  zpracování, projednání a schválení havarijního plánu stavby</t>
  </si>
  <si>
    <t>-489807863</t>
  </si>
  <si>
    <t>Náklady na  zpracování, projednání a schválení havarijního plánu stavby. Havarijní plán bude vypracován 5x v tištěné verzi a 2x v digitální verzi na CD</t>
  </si>
  <si>
    <t>1.3.4</t>
  </si>
  <si>
    <t>Geodetické zaměření skutečného provedení  stavby</t>
  </si>
  <si>
    <t>1.3.4.1</t>
  </si>
  <si>
    <t>375046199</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</si>
  <si>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odpovědným geodetem. Dokumentace bude vyhotovena 2x v tištěné verzi a 2x v digitální verzi na CD. Bude provedeno na podkladu katastrální mapy.</t>
  </si>
  <si>
    <t>1.3.4.2</t>
  </si>
  <si>
    <t>Zákres skutečného provedení stavby do aktuální katastrální mapy</t>
  </si>
  <si>
    <t>-1538274256</t>
  </si>
  <si>
    <t>Vypracování zákresu skutečného provedení kompletní stavby do katastrální mapy. Zákres skutečného provedení stavby do katastrální mapy bude vypracován 2x v tištěné verzi a 2x v digitální verzi na CD. Zákres skutečného provedení stavby bude ověřen odpovědným geodetem.</t>
  </si>
  <si>
    <t>1.3.4.3</t>
  </si>
  <si>
    <t>Vyhotovení geometrického plánu pro pozemky, které nepatří městu pro vklad věcných břemen do katastru nemovitostí, případně pro výkupy</t>
  </si>
  <si>
    <t>1452066555</t>
  </si>
  <si>
    <t>Vypracování geometrického plánu skutečného provedení pro pozemnky, které nepatří městu do katastrální mapy s vyznačením věcných břemen dle požadavků a zásad platné státní legislativy a dle požadavků Katastrálního úřadu. Počet vyhotovení geometrických plánů bude upřesněn na základě počtu vlastníků pozemků se kterými se budou uzavírat smlouvy. Dokumentace bude ověřená odpovědným geodetem a Katastrálním úřadem.</t>
  </si>
  <si>
    <t>1.3.5</t>
  </si>
  <si>
    <t>Dokumentace skutečného provedení stavby</t>
  </si>
  <si>
    <t>1.3.5.2</t>
  </si>
  <si>
    <t>Dokumentace skutečného provedení, event. zákres skutečného provedení do ověřené dokumentace</t>
  </si>
  <si>
    <t>-1190084145</t>
  </si>
  <si>
    <t>Vypracování dokumentace skutečného provedení  jednotlivých dílčích staveb celého komplexu včetně zakreslení skutečného provedení stavby do originálu ověřené dokumentace na MMO OVP. Dokumentace skutečného provedení bude vapracována 6x v tištěné verzi a 2x v digitální verzi na CD.</t>
  </si>
  <si>
    <t>1.3.7</t>
  </si>
  <si>
    <t>Zkoušky a testování.</t>
  </si>
  <si>
    <t>1.3.7.1</t>
  </si>
  <si>
    <t>Zkoušky zhutnění násypů a zásypů budou prováděny jako statické</t>
  </si>
  <si>
    <t>1851051080</t>
  </si>
  <si>
    <t>Kontrolní zkoušky zhutnění zásypů a násypů.  Kontrolní zkoušky zhutnění zásypů rýhy se budou se provádět po vzdálenostech min 100 m, a to vždy ve třech úrovních - v úrovni nivelety potrubí ve výkopu, v úrovni  0,30 m nad potrubím a  v úrovni zemní pláně.</t>
  </si>
  <si>
    <t>1.3.7.2</t>
  </si>
  <si>
    <t>Související atesty</t>
  </si>
  <si>
    <t>395497145</t>
  </si>
  <si>
    <t>Související atesty - zajištění atestů, certifikátů o nezávadnosti či o vhodnosti použití u všech výrobků a u všech materiálů použitých v rámci předmětné stavby</t>
  </si>
  <si>
    <t>1.3.8</t>
  </si>
  <si>
    <t>Kompletační činnost</t>
  </si>
  <si>
    <t>1.3.8.1</t>
  </si>
  <si>
    <t>Kompletační činnost zhotovitele stavby a příprava k odevzdání stavby zadavateli</t>
  </si>
  <si>
    <t>449758605</t>
  </si>
  <si>
    <t>Zajištění a shromáždění všech dokladů potřebných k zahájení stavby, k vlastní realizaci stavby a k ukončení stavby včetně přípravy a shromáždění dokladů ke kolaudaci stavby a k předání stavby zadavateli.</t>
  </si>
  <si>
    <t>1.3.9</t>
  </si>
  <si>
    <t>Hydrogeolog</t>
  </si>
  <si>
    <t>045002002</t>
  </si>
  <si>
    <t>Náklady na hydrogeologa</t>
  </si>
  <si>
    <t>1024</t>
  </si>
  <si>
    <t>1327944726</t>
  </si>
  <si>
    <t xml:space="preserve">Náklady na hydrogeologa a jeho spolupráci na stavbě. Konkrétní způsob odvodnění rýhy bude stanoven při realizaci stavby hydrogeologem realizátora stavby. Hydrogeolog současně stanoví intenzitu čerpání  podzemních vod pronikajících do výkopu. </t>
  </si>
  <si>
    <t>1.3.10</t>
  </si>
  <si>
    <t>Geologog</t>
  </si>
  <si>
    <t>1.3.10.1</t>
  </si>
  <si>
    <t>Náklady na geologa a geotechnika stavby</t>
  </si>
  <si>
    <t>-312610904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</si>
  <si>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</si>
  <si>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</si>
  <si>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</si>
  <si>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</si>
  <si>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</si>
  <si>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</si>
  <si>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</si>
  <si>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</si>
  <si>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</si>
  <si>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</si>
  <si>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</si>
  <si>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</si>
  <si>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</si>
  <si>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</si>
  <si>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</si>
  <si>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</si>
  <si>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</si>
  <si>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</si>
  <si>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</si>
  <si>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</si>
  <si>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</si>
  <si>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</si>
  <si>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</si>
  <si>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</si>
  <si>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</si>
  <si>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</si>
  <si>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</si>
  <si>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</si>
  <si>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</si>
  <si>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</si>
  <si>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</si>
  <si>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</si>
  <si>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</si>
  <si>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</si>
  <si>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</si>
  <si>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</si>
  <si>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</si>
  <si>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</si>
  <si>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</si>
  <si>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</si>
  <si>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</si>
  <si>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</si>
  <si>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</si>
  <si>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</si>
  <si>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</si>
  <si>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</si>
  <si>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</si>
  <si>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</si>
  <si>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</si>
  <si>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</si>
  <si>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</si>
  <si>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</si>
  <si>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</si>
  <si>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</si>
  <si>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</si>
  <si>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</si>
  <si>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</si>
  <si>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</si>
  <si>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</si>
  <si>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</si>
  <si>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</si>
  <si>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</si>
  <si>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</si>
  <si>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</si>
  <si>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</si>
  <si>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</si>
  <si>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</si>
  <si>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</si>
  <si>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</si>
  <si>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</si>
  <si>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</si>
  <si>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</si>
  <si>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</si>
  <si>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</si>
  <si>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</si>
  <si>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</si>
  <si>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</si>
  <si>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</si>
  <si>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</si>
  <si>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</si>
  <si>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</si>
  <si>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</si>
  <si>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</si>
  <si>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</si>
  <si>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</si>
  <si>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</si>
  <si>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</si>
  <si>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</si>
  <si>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</si>
  <si>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</si>
  <si>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</si>
  <si>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</si>
  <si>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</si>
  <si>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</si>
  <si>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</si>
  <si>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</si>
  <si>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</si>
  <si>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</si>
  <si>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</si>
  <si>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</si>
  <si>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</si>
  <si>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</si>
  <si>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</si>
  <si>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</si>
  <si>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</si>
  <si>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</si>
  <si>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</si>
  <si>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</si>
  <si>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</si>
  <si>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</si>
  <si>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</si>
  <si>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</si>
  <si>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</si>
  <si>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</si>
  <si>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</si>
  <si>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</si>
  <si>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</si>
  <si>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</si>
  <si>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</si>
  <si>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</si>
  <si>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</si>
  <si>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</si>
  <si>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</si>
  <si>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</si>
  <si>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</si>
  <si>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</si>
  <si>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</si>
  <si>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</si>
  <si>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</si>
  <si>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</si>
  <si>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</si>
  <si>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</si>
  <si>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</si>
  <si>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</si>
  <si>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</si>
  <si>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</si>
  <si>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</si>
  <si>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</si>
  <si>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</si>
  <si>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</si>
  <si>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</si>
  <si>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</si>
  <si>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</si>
  <si>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</si>
  <si>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</si>
  <si>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</si>
  <si>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</si>
  <si>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</si>
  <si>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</si>
  <si>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</si>
  <si>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</si>
  <si>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</si>
  <si>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</si>
  <si>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</si>
  <si>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</si>
  <si>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</si>
  <si>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</si>
  <si>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</si>
  <si>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</si>
  <si>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</si>
  <si>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</si>
  <si>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</si>
  <si>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</si>
  <si>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</si>
  <si>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</si>
  <si>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</si>
  <si>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</si>
  <si>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</si>
  <si>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</si>
  <si>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</si>
  <si>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</si>
  <si>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</si>
  <si>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</si>
  <si>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</si>
  <si>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</si>
  <si>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</si>
  <si>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</si>
  <si>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</si>
  <si>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</si>
  <si>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</si>
  <si>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</si>
  <si>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</si>
  <si>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PS101</t>
  </si>
  <si>
    <t>PS 101  Mechanické předčištění</t>
  </si>
  <si>
    <t>Položka č.</t>
  </si>
  <si>
    <t>Popis položky</t>
  </si>
  <si>
    <t>Jednotka</t>
  </si>
  <si>
    <t>Jedn. cena</t>
  </si>
  <si>
    <t>Celk. cena bez DPH</t>
  </si>
  <si>
    <t xml:space="preserve"> -</t>
  </si>
  <si>
    <t>-</t>
  </si>
  <si>
    <t>Kč</t>
  </si>
  <si>
    <t>A. STROJE A ZAŘÍZENÍ, ARMATURY</t>
  </si>
  <si>
    <r>
      <t xml:space="preserve">Samočistící jemné česle   - </t>
    </r>
    <r>
      <rPr>
        <sz val="9"/>
        <rFont val="Arial"/>
        <family val="2"/>
        <charset val="238"/>
      </rPr>
      <t>dodávka a montáž</t>
    </r>
  </si>
  <si>
    <r>
      <rPr>
        <b/>
        <sz val="9"/>
        <rFont val="Arial"/>
        <family val="2"/>
        <charset val="238"/>
      </rPr>
      <t xml:space="preserve">Uzavírací stavítko s ručním ovládáním pomocí kola  </t>
    </r>
    <r>
      <rPr>
        <sz val="9"/>
        <rFont val="Arial"/>
        <family val="2"/>
      </rPr>
      <t xml:space="preserve">- dodávka a montáž </t>
    </r>
  </si>
  <si>
    <t xml:space="preserve">Stavítko ruční s prodlouženým rámem pro hrazení průtoku odpadní vody (otevřeno/zavřeno) v otevřeném betonovém žlabu. Hlavní parametry jsou následující: 
- příčný profil žlabu: šířka 600 mm, hloubka v místě instalace 800 mm
- výška desky: 800 mm
- zdvih desky: 600 mm, provedení s nestoupavým vřetenem
- výška prodlouženého rámu nad hranou žlabu: ca 1000 mm
- třístranné obvodové těsnění, rám stavítka bude zabetonován ve výřezech ve stěnách a dnu žlabu
- mat. provedení: nerezová ocel DIN 1.4301
Ovládání: ruční, prostřednictvím ručního kola
</t>
  </si>
  <si>
    <r>
      <t xml:space="preserve">Uzavírací vřetenové šoupátko s ručním ovládáním pomocí T-klíče   - </t>
    </r>
    <r>
      <rPr>
        <sz val="9"/>
        <rFont val="Arial"/>
        <family val="2"/>
        <charset val="238"/>
      </rPr>
      <t>dodávka a montáž</t>
    </r>
  </si>
  <si>
    <t xml:space="preserve">Uzavírací vřetenové šoupátko DN 300 pro montáž na betonovou stěnu žlabu česlí; šoupátko bude sloužit k uzavírání/otevírání obtokového potrubí česlí.
Hlavní technické parametry tohoto šoupátka jsou následující:
- konstrukční provedení: typ s menší šířkou rámu (ca 80 mm, např. typ SAFOX); rám jiných konstrukčních provedení má šířku rámu ca 200 mm, což by vedlo k zachycování nečistot a k možnému snížení průtočnosti žlabu před česlemi; 
- celková výška instalace (ode dna otvoru DN 300 po úroveň ovládací podlahy) 1680 mm, niveleta otvoru DN 300 se nachází ca 300 mm nade dnem žlabu;
- utěsnění otvoru po celém obvodu (čtyřstranné obvodové těsnění)
- samonosná rámová konstrukce, provedení s nestoupavým vřetenem;
- ovládání ruční, prostřednictvím T-klíče (čtyřhran ovládací tyče bude situován pod hranou betonového žlabu);
- včetně kotevního materiálu (chemické hmoždiny, mat. nerez. ocel)
- mat. provedení: nerezová ocel DIN 1.4301
</t>
  </si>
  <si>
    <t>1.4</t>
  </si>
  <si>
    <r>
      <t xml:space="preserve">Ponorné kalové čerpadlo usazeného kalu včetně spouštěcího zařízení   - </t>
    </r>
    <r>
      <rPr>
        <sz val="9"/>
        <rFont val="Arial"/>
        <family val="2"/>
        <charset val="238"/>
      </rPr>
      <t>dodávka a montáž</t>
    </r>
  </si>
  <si>
    <t xml:space="preserve">Odstředivé ponorné kalové čerpadlo, médium – splašková odpadní voda, provozní bod ca Q = 7 l/s, H = 7 m, vířivé oběžné kolo, průchodnost oběžným kolem 80 mm; elektromotor: Pmot = 2,5 kW, 400 V, 50 Hz, n = 1400 min-1, rozběh přímý.
Mat. provedení: skříň, oběžné kolo – šedá litina.
Včetně následujícího příslušenství:
- patkové kotevní koleno z šedé litiny, připojení přírubou DN 80, 
   PN 10, včetně sady nerezových kotev; 
- spouštěcí zařízení čerpadla do hloubky ca 7 m, sestávající z nerezových vodicích trubek, horního držáku vodících trubek, distanční mezikonzoly vodicích trubek, řetězu z korozivzdorné oceli ø 6 mm se závěsnými oky a montážního materiálu
- tepelné ochrany vinutí motoru (bimetal)
- externí čidlo průsaku mechanickou ucpávkou včetně 10 m kabelu
- silnoproudého motorového kabelu, délka 10m
- vyhodnocovací relé pro čidlo průsaku mechanickou ucpávkou a tepelnou ochranu vinutí motoru
</t>
  </si>
  <si>
    <t>1.5</t>
  </si>
  <si>
    <r>
      <rPr>
        <b/>
        <sz val="9"/>
        <rFont val="Arial"/>
        <family val="2"/>
        <charset val="238"/>
      </rPr>
      <t xml:space="preserve">Ponorné kalové čerpadlo usazeného kalu </t>
    </r>
    <r>
      <rPr>
        <sz val="9"/>
        <rFont val="Arial"/>
        <family val="2"/>
        <charset val="238"/>
      </rPr>
      <t>- dodávka a montáž</t>
    </r>
  </si>
  <si>
    <r>
      <t xml:space="preserve">Odstředivé ponorné kalové čerpadlo, médium – splašková odpadní voda, provozní bod ca Q = 7 l/s, H = 7 m, vířivé oběžné kolo, průchodnost oběžným kolem 80 mm; elektromotor: Pmot = 2,5 kW, 400 V, 50 Hz, n = 1400 min-1, rozběh přímý. Mat. provedení: skříň, oběžné kolo – šedá litina;
 včetně následujícího příslušenství:
- tepelné ochrany vinutí motoru (bimetal)
- externí čidlo průsaku mechanickou ucpávkou včetně 10 m kabelu
- silnoproudého motorového kabelu, délka 10m
</t>
    </r>
    <r>
      <rPr>
        <i/>
        <sz val="9"/>
        <rFont val="Arial"/>
        <family val="2"/>
        <charset val="238"/>
      </rPr>
      <t>Poznámka: jedná se rezervní čerpadlo pro případ poruchy čerpadla poz. 1.4</t>
    </r>
    <r>
      <rPr>
        <sz val="9"/>
        <rFont val="Arial"/>
        <family val="2"/>
        <charset val="238"/>
      </rPr>
      <t xml:space="preserve">
</t>
    </r>
  </si>
  <si>
    <t>1.6</t>
  </si>
  <si>
    <r>
      <rPr>
        <b/>
        <sz val="9"/>
        <rFont val="Arial"/>
        <family val="2"/>
        <charset val="238"/>
      </rPr>
      <t xml:space="preserve">Ponorné kal. čerpadlo surové odpadní vody vč. spouštěcího zařízení </t>
    </r>
    <r>
      <rPr>
        <sz val="9"/>
        <rFont val="Arial"/>
        <family val="2"/>
        <charset val="238"/>
      </rPr>
      <t>- dodávka a montáž</t>
    </r>
  </si>
  <si>
    <t xml:space="preserve">Odstředivé ponorné kalové čerpadlo, médium – splašková odpadní voda, provozní bod ca Q = 6 l/s, H = 4 m, vířivé oběžné kolo, průchodnost oběžným kolem 65 mm; elektromotor: Pmot = 1,25 kW, 400 V, 50 Hz, n = 1455 min-1, motor vhodný pro provoz s FM, vlastní chlazení motoru (je možný trvalý chod s obnaženým motorem).
Mat. provedení: skříň, oběžné kolo – šedá litina.
Včetně následujícího příslušenství:
- patkové kotevní koleno z šedé litiny, připojení přírubou DN 65, 
   PN 10, včetně sady nerezových kotev; 
- spouštěcí zařízení čerpadla do hloubky ca 1,9 m, sestávající z nerezových vodicích trubek, horního držáku vodících trubek, řetězu z korozivzdorné oceli ø 6 mm se závěsnými oky a montážního materiálu
- tepelné ochrany vinutí motoru (termistory)
- externí čidlo průsaku mechanickou ucpávkou včetně 10 m kabelu
- silnoproudého motorového kabelu, délka 10m
- vyhodnocovací relé pro čidlo průsaku mechanickou ucpávkou a tepelnou ochranu vinutí motoru
</t>
  </si>
  <si>
    <t>1.7</t>
  </si>
  <si>
    <r>
      <rPr>
        <b/>
        <sz val="9"/>
        <rFont val="Arial"/>
        <family val="2"/>
        <charset val="238"/>
      </rPr>
      <t xml:space="preserve">Přenosné zdvihací zařízení  </t>
    </r>
    <r>
      <rPr>
        <sz val="9"/>
        <rFont val="Arial"/>
        <family val="2"/>
        <charset val="238"/>
      </rPr>
      <t>- dodávka a montáž</t>
    </r>
  </si>
  <si>
    <t xml:space="preserve">Přenosné zdvihací zařízení pro montáž/ demontáž ponorných čerpadel, ovládání ruční, včetně navijáku, pracovní vyložení ramene stavitelné v rozmezí  700 mm – 1200 mm, nosnost při max. vyložení 100 kg, užitečný zdvih 1,8 m. Mat. provedení – nerezová ocel DIN 1.4301
Příslušenství:
- 2 ks patka zdvihacího zařízení (nerezová ocel) pro montáž na vodorovnou betonovou konstrukci, včetně kotevního materiálu (nerez)
</t>
  </si>
  <si>
    <t>1.8</t>
  </si>
  <si>
    <t xml:space="preserve">Demontáž stávajícího zařízení </t>
  </si>
  <si>
    <t xml:space="preserve">Demontáž následujícího stávajícího technologického zařízení: 
- ručních česlí včetně odkapávacího žlabu a desky s trny před česlemi,
- odtahové potrubí kalu DN 150 ve štěrbinové nádrži,
- vystrojení stávající mokré ČS     
</t>
  </si>
  <si>
    <t>1.9-1.10</t>
  </si>
  <si>
    <t>Neobsazeno</t>
  </si>
  <si>
    <t>B. PŘÍRUBY A PŘÍRUBOVÉ SPOJE, POTRUBÍ, KOTVENÍ</t>
  </si>
  <si>
    <t>1.11</t>
  </si>
  <si>
    <r>
      <t>Příruba DN 100, PN 10 -</t>
    </r>
    <r>
      <rPr>
        <sz val="9"/>
        <rFont val="Arial"/>
        <family val="2"/>
        <charset val="238"/>
      </rPr>
      <t xml:space="preserve"> dodávka a montáž</t>
    </r>
  </si>
  <si>
    <t>Příruba plochá přivařovací, DN 100, PN 10, odlehčené provedení s menší tloušťkou příruby, mat. – nerezová ocel DIN 1.4301</t>
  </si>
  <si>
    <t>1.12</t>
  </si>
  <si>
    <r>
      <t>Příruba DN 80, PN 10 -</t>
    </r>
    <r>
      <rPr>
        <sz val="9"/>
        <rFont val="Arial"/>
        <family val="2"/>
        <charset val="238"/>
      </rPr>
      <t xml:space="preserve"> dodávka a montáž</t>
    </r>
  </si>
  <si>
    <t>Příruba plochá přivařovací, DN 80, PN 10, odlehčené provedení s menší tloušťkou příruby, mat. – nerezová ocel DIN 1.4301</t>
  </si>
  <si>
    <t>1.13</t>
  </si>
  <si>
    <r>
      <t>Příruba DN 65, PN 10 -</t>
    </r>
    <r>
      <rPr>
        <sz val="9"/>
        <rFont val="Arial"/>
        <family val="2"/>
        <charset val="238"/>
      </rPr>
      <t xml:space="preserve"> dodávka a montáž</t>
    </r>
  </si>
  <si>
    <t>Příruba plochá přivařovací, DN 65, PN 10, odlehčené provedení s menší tloušťkou příruby, mat. – nerezová ocel DIN 1.4301</t>
  </si>
  <si>
    <t>1.14</t>
  </si>
  <si>
    <r>
      <t>Přírubový spoj DN 100  -</t>
    </r>
    <r>
      <rPr>
        <sz val="9"/>
        <rFont val="Arial"/>
        <family val="2"/>
        <charset val="238"/>
      </rPr>
      <t xml:space="preserve"> dodávka a montáž</t>
    </r>
  </si>
  <si>
    <t>Přírubový spoj DN 100, PN 10; mat. provedení – nerezová ocel DIN 1.4301</t>
  </si>
  <si>
    <t>1.15</t>
  </si>
  <si>
    <r>
      <t>Přírubový spoj DN 80 -</t>
    </r>
    <r>
      <rPr>
        <sz val="9"/>
        <rFont val="Arial"/>
        <family val="2"/>
        <charset val="238"/>
      </rPr>
      <t xml:space="preserve"> dodávka a montáž</t>
    </r>
  </si>
  <si>
    <t>Přírubový spoj DN 80, PN 10; mat. provedení – nerezová ocel DIN 1.4301</t>
  </si>
  <si>
    <t>1.16</t>
  </si>
  <si>
    <r>
      <t>Přírubový spoj DN 65 -</t>
    </r>
    <r>
      <rPr>
        <sz val="9"/>
        <rFont val="Arial"/>
        <family val="2"/>
        <charset val="238"/>
      </rPr>
      <t xml:space="preserve"> dodávka a montáž</t>
    </r>
  </si>
  <si>
    <t>Přírubový spoj DN 65, PN 10; mat. provedení – nerezová ocel DIN 1.4301</t>
  </si>
  <si>
    <t>1.17</t>
  </si>
  <si>
    <r>
      <t>Nerezová trubka DN 100 -</t>
    </r>
    <r>
      <rPr>
        <sz val="9"/>
        <rFont val="Arial"/>
        <family val="2"/>
        <charset val="238"/>
      </rPr>
      <t xml:space="preserve"> dodávka a montáž</t>
    </r>
  </si>
  <si>
    <t>bm</t>
  </si>
  <si>
    <t>Nerezová trubka svařovaná metrická, ø 104x2 mm, mat. nerez. ocel DIN 1.4301</t>
  </si>
  <si>
    <t>1.18</t>
  </si>
  <si>
    <r>
      <t>Nerezová trubka DN 80 -</t>
    </r>
    <r>
      <rPr>
        <sz val="9"/>
        <rFont val="Arial"/>
        <family val="2"/>
        <charset val="238"/>
      </rPr>
      <t xml:space="preserve"> dodávka a montáž</t>
    </r>
  </si>
  <si>
    <t>Nerezová trubka svařovaná metrická, ø 84x2 mm, mat. nerez. ocel DIN 1.4301</t>
  </si>
  <si>
    <t>1.19</t>
  </si>
  <si>
    <r>
      <t xml:space="preserve">Redukce centrická DN 100/DN 80 </t>
    </r>
    <r>
      <rPr>
        <sz val="9"/>
        <rFont val="Arial"/>
        <family val="2"/>
        <charset val="238"/>
      </rPr>
      <t>- dodávka a montáž</t>
    </r>
  </si>
  <si>
    <t>Redukce centrická DN 100/ DN 80, tl. 2 mm, mat. provedení – nerez. ocel DIN 1.4301</t>
  </si>
  <si>
    <t>1.20</t>
  </si>
  <si>
    <r>
      <t xml:space="preserve">Redukce centrická DN 80/ DN 65 </t>
    </r>
    <r>
      <rPr>
        <sz val="9"/>
        <rFont val="Arial"/>
        <family val="2"/>
        <charset val="238"/>
      </rPr>
      <t>- dodávka a montáž</t>
    </r>
  </si>
  <si>
    <t>Redukce centrická DN 80/ DN 65, tl. 2 mm, mat. provedení – nerez. ocel DIN 1.4301</t>
  </si>
  <si>
    <t>1.21</t>
  </si>
  <si>
    <r>
      <t xml:space="preserve">Koleno 90°, DN 100 </t>
    </r>
    <r>
      <rPr>
        <sz val="9"/>
        <rFont val="Arial"/>
        <family val="2"/>
        <charset val="238"/>
      </rPr>
      <t>- dodávka a montáž</t>
    </r>
  </si>
  <si>
    <t>Koleno 90°, DN 100, ø 104x2 mm; mat. nerez. ocel DIN 1.4301</t>
  </si>
  <si>
    <t>1.22</t>
  </si>
  <si>
    <r>
      <t xml:space="preserve">Koleno 90°, DN 80 </t>
    </r>
    <r>
      <rPr>
        <sz val="9"/>
        <rFont val="Arial"/>
        <family val="2"/>
        <charset val="238"/>
      </rPr>
      <t>- dodávka a montáž</t>
    </r>
  </si>
  <si>
    <t>Koleno 90°, DN 80, ø 84x2 mm; mat. nerez. ocel DIN 1.4301</t>
  </si>
  <si>
    <t>1.23- 1.25</t>
  </si>
  <si>
    <t>1.26</t>
  </si>
  <si>
    <r>
      <t xml:space="preserve">Kotvení patkového kolena </t>
    </r>
    <r>
      <rPr>
        <sz val="9"/>
        <rFont val="Arial"/>
        <family val="2"/>
        <charset val="238"/>
      </rPr>
      <t>- dodávka a montáž</t>
    </r>
  </si>
  <si>
    <t xml:space="preserve">Kotvení patkového kolena ponorného čerpadla – svařenec z profilů z uhlíkové oceli (viz dispoziční výkres), sestávající z následujících dílů:
- tyč I 120 délky ca 1500 mm se dvěma navařenými kotevními plechy 400x200 mm (tl. 6 mm)
- kotevní deska  250x160 mm (tl. 8 mm)
- nerezové kotvy
- 4 ks nerezové šrouby M14 s maticemi
</t>
  </si>
  <si>
    <t>1.27</t>
  </si>
  <si>
    <r>
      <t xml:space="preserve">Profil pro uchycení držáku vodících trubek – </t>
    </r>
    <r>
      <rPr>
        <sz val="9"/>
        <rFont val="Arial"/>
        <family val="2"/>
        <charset val="238"/>
      </rPr>
      <t xml:space="preserve">dodávka a montáž </t>
    </r>
  </si>
  <si>
    <t>Profil pro uchycení držáku vodících trubek; tyč L 50x50x4 o délce 1000 mm s navařenými kotevními plechy 100x100 mm (viz dispoziční výkres); včetně kotev. Mat. provedení – nerezová ocel</t>
  </si>
  <si>
    <t>1.28</t>
  </si>
  <si>
    <r>
      <t xml:space="preserve">Kotvení výtlačného potrubí DN 100  – </t>
    </r>
    <r>
      <rPr>
        <sz val="9"/>
        <rFont val="Arial"/>
        <family val="2"/>
        <charset val="238"/>
      </rPr>
      <t xml:space="preserve">dodávka a montáž </t>
    </r>
  </si>
  <si>
    <t xml:space="preserve">Kotvení výtlačného potrubí DN 100, zahrnující následující komponenty:
- tyč U 100 včetně třmenového pouta a kotev pro uchycení U-profilu do betonových trámů; mat. nerezová ocel
- Kotevní konzola pro uchycení nerezového potrubí DN 100 k betonovým deskám, vzdálenost osy potrubí od desky 150 mm, včetně kotev; mat. – nerezová ocel
</t>
  </si>
  <si>
    <t>1.29</t>
  </si>
  <si>
    <t>Tlakové zkoušky</t>
  </si>
  <si>
    <t>Tlakové zkoušky nově namontovaných potrubních úseků, podrobnější popis viz TZ</t>
  </si>
  <si>
    <t>1.30</t>
  </si>
  <si>
    <t>Individuální zkoušky</t>
  </si>
  <si>
    <t>Individuální zkoušky strojních zařízení</t>
  </si>
  <si>
    <t>1.31</t>
  </si>
  <si>
    <t>Kompletační činnost dodavatele</t>
  </si>
  <si>
    <t>Celkem</t>
  </si>
  <si>
    <t>PS 101   Mechanické předčištění</t>
  </si>
  <si>
    <t>PS 102</t>
  </si>
  <si>
    <t>PS 102  Biologické čištění</t>
  </si>
  <si>
    <t>2.1</t>
  </si>
  <si>
    <r>
      <t xml:space="preserve">Jemnobublinný aerační systém pro NN   - </t>
    </r>
    <r>
      <rPr>
        <sz val="9"/>
        <rFont val="Arial"/>
        <family val="2"/>
        <charset val="238"/>
      </rPr>
      <t>dodávka a montáž</t>
    </r>
  </si>
  <si>
    <t>Jemnobublinný aerační systém pro provzdušňování nitrifikační sekce aktivace, OCSTAND = 80 kg O2/den (maximum), průměr OCSTAND = 69 kg O2/den, půdorysné rozměry této sekce 4 x 2 m, hloubka vody 4 m. Systém zahrnuje jeden provzdušňovací rošt, na kterém budou instalovány 2 řady s jemnobublinnými aeračními elementy (5 elementů v jedné řadě, celkem tedy 10 elementů). Trubky roštu budou kotveny ke dnu nádrže (PP-desky), (součást dodávky provzdušňovacího systému). Dodávka systému je ukončena připojovací přírubou DN 50 nad hladinou nádrže.</t>
  </si>
  <si>
    <t>2.2</t>
  </si>
  <si>
    <r>
      <rPr>
        <b/>
        <sz val="9"/>
        <rFont val="Arial"/>
        <family val="2"/>
        <charset val="238"/>
      </rPr>
      <t xml:space="preserve">Jemnobublinný aerační systém pro DN  </t>
    </r>
    <r>
      <rPr>
        <sz val="9"/>
        <rFont val="Arial"/>
        <family val="2"/>
      </rPr>
      <t xml:space="preserve">- dodávka a montáž </t>
    </r>
  </si>
  <si>
    <t xml:space="preserve">Jemnobublinný aerační systém pro nárazové provzdušňování denitrifikační sekce, OCSTAND = 30 kg O2/den,  půdorysné rozměry sekce 2 x 2 m, hloubka vody 4 m. Systém zahrnuje jeden provzdušňovací rošt, na kterém budou instalovány 2 řady s jemnobublinnými aeračními elementy (2 elementy v jedné řadě, celkem tedy 4 elementy). Trubky roštu budou kotveny ke dnu nádrže (PP-desky), návrh kotvení musí zohlednit přítomnost ponorného míchadla. Dodávka systému je ukončena připojovací přírubou 
DN 50 nad hladinou nádrže.
</t>
  </si>
  <si>
    <t>2.3</t>
  </si>
  <si>
    <r>
      <rPr>
        <b/>
        <sz val="9"/>
        <rFont val="Arial"/>
        <family val="2"/>
        <charset val="238"/>
      </rPr>
      <t xml:space="preserve">Malé axiální ponorné horizontální míchadlo se spouštěcím zařízením   </t>
    </r>
    <r>
      <rPr>
        <sz val="9"/>
        <rFont val="Arial"/>
        <family val="2"/>
      </rPr>
      <t xml:space="preserve">- dodávka a montáž </t>
    </r>
  </si>
  <si>
    <t xml:space="preserve">Malé axiální ponorné horizontální míchadlo pro promíchávání obsahu denitrifikační sekce; hlavní technické parametry jsou následující:
- otáčky vrtule:               690 min-1
- průměr vrtule:              226  mm
- pohon:                         Pmot = 0,34 kW, 400 V, 50 Hz
- vybavení elektromot.:  tepelná ochrana statoru bimetalem
- kabel:                        silnoproudý motorový kabel, délka 10                              
Součástí dodávky bude následující montážní příslušenství:
- Spouštěcí zařízení pro spouštění míchadla do hloubky 4,5 m (typ SP-R/1), včetně kotevního materiálu pro jeho uchycení k ocelovému U-profilu; mat. provedení – nerezová ocel
</t>
  </si>
  <si>
    <t>2.4</t>
  </si>
  <si>
    <r>
      <t xml:space="preserve">Malé axiální ponorné horizontální míchadlo    - </t>
    </r>
    <r>
      <rPr>
        <sz val="9"/>
        <rFont val="Arial"/>
        <family val="2"/>
        <charset val="238"/>
      </rPr>
      <t>dodávka a montáž</t>
    </r>
  </si>
  <si>
    <t xml:space="preserve">Malé axiální ponorné horizontální míchadlo pro promíchávání obsahu denitrifikační sekce; hlavní technické parametry jsou následující:
- otáčky vrtule:               690 min-1
- průměr vrtule:              222  mm
- pohon:                         Pmot = 0,34 kW, 400 V, 50 Hz
- vybavení elektromot.:  tepelná ochrana statoru bimetalem
- kabel:                        silnoproudý motorový kabel, délka 10m
Poznámka: jedná se rezervní míchadlo pro případ poruchy míchadla poz. 2.3
</t>
  </si>
  <si>
    <t>2.5</t>
  </si>
  <si>
    <r>
      <t xml:space="preserve">Jednotka dmychadlového agregátu   - </t>
    </r>
    <r>
      <rPr>
        <sz val="9"/>
        <rFont val="Arial"/>
        <family val="2"/>
        <charset val="238"/>
      </rPr>
      <t>dodávka a montáž</t>
    </r>
  </si>
  <si>
    <t>Jednotka dmychadlového agregátu, sestávající z vlastního objemového dmychadla, protihlukového krytu v provedení pro vnitřní instalaci a příslušenství. Základní technické parametry dmychadlové jednotky jsou následující:
- dopravní množství:            Q = 73 m3/h (při f=50 Hz), 
- rozsah regulace v rozmezí 49%-100% (29-50 Hz)
- max. přetlak na výtlaku:     Δp = 530 mbar (53 kPa)
- elektromotor:                      Pmot = 2,2 kW, 400 V, 50 Hz, IP 55, tepelná ochrana – 3 termistory, motor vhodný pro provoz s FM   
Příslušenství:
- dmychadlový agregát: základní rám s elastickými patkami, řemenový převod, sada pro pružné připojení na výtlaku, tlumič hluku na sání se sacím filtrem, zpětná klapka, pojistný ventil, manometr, indikátor zanesení sacího filtru.
- protihlukový kryt segmentové konstrukce pro venkovní instalaci, mat. provedení – nerezový plech s izolační výstelkou, nucená ventilace (vrtulka ventilátoru je poháněna hřídelem dmychadla).
Hladina akustického tlaku soustrojí s krytem LmA = max. 73 dB</t>
  </si>
  <si>
    <t>2.6</t>
  </si>
  <si>
    <r>
      <rPr>
        <b/>
        <sz val="9"/>
        <rFont val="Arial"/>
        <family val="2"/>
        <charset val="238"/>
      </rPr>
      <t xml:space="preserve">Strojní zařízení betonové vertikální čtvercové dosazovací nádrže </t>
    </r>
    <r>
      <rPr>
        <sz val="9"/>
        <rFont val="Arial"/>
        <family val="2"/>
        <charset val="238"/>
      </rPr>
      <t>- dodávka a montáž</t>
    </r>
  </si>
  <si>
    <t xml:space="preserve">Strojní zařízení betonové vertikální čtvercové dosazovací nádrže, půdorysný rozměr 3 x 3 m, objem 19 m3, sestávající z následujících komponentů:
 - obslužná a nosná lávka, šířka 800 mm, celková délka 3,5 m, nosné profily z ocel. nosníků tř. 11 s povrchovou úpravou žárovým pozinkem, zábradlí z nerezových trubek, pororošty kompozit; na lávce bude zavěšena uklidňovací nátoková roura a mamutka pro cyklický odtah plovoucího kalu do nátokové roury (viz dále); užitné zatížení lávky obsluhou 150 kg
- uklidňující nátoková roura, profil DN 400, celková délka 2150 mm, s nátrubkem přítoku aktivační směsi DN 150, nerez. ocel 1.4301
- odběrná trubka vratného kalu DN 150, mat. provedení nerezová ocel 1.4301
- systém pro cyklický odtah plovoucího kalu z hladiny s mamutovým čerpadlem, včetně ofukového potrubí hladiny, mat. provedení nerezová ocel 1.4301 
- sestava odběrných žlabů vyčištěné vody, sestávající ze dvou žlabů o délce 3000 mm, instalovanými u bočních stěn nádrže, a propojovací trubky DN 150; žlaby v provedení se stavitelnými přepadovými hranami a nornými stěnami  (vždy z jedné strany žlabu); profil žlabu 250 x 200 mm 
</t>
  </si>
  <si>
    <t>2.7</t>
  </si>
  <si>
    <r>
      <rPr>
        <b/>
        <sz val="9"/>
        <rFont val="Arial"/>
        <family val="2"/>
        <charset val="238"/>
      </rPr>
      <t xml:space="preserve">Indukční průtokoměr DN 80 </t>
    </r>
    <r>
      <rPr>
        <sz val="9"/>
        <rFont val="Arial"/>
        <family val="2"/>
        <charset val="238"/>
      </rPr>
      <t>- dodávka a montáž</t>
    </r>
  </si>
  <si>
    <t xml:space="preserve">Průmyslový indukční průtokoměr DN 80, pro měření průtoku vratného kalu (1 ks) a surového kalu (1 ks), hlavní technické parametry jsou následující:
- světlost:                                DN 80, PN 16 
- rozsah průtoku:                    0 – 10 l/s 
- provedení:                            přírubové provedení s oddělenou hlavicí
- napájení:                              230 V, 50 Hz, krytí IP 67
- výstup:                                  4-20 mA HART + pulzní/stavový, výstupní signál pasivní, záporný
</t>
  </si>
  <si>
    <t>2.8</t>
  </si>
  <si>
    <r>
      <rPr>
        <b/>
        <sz val="9"/>
        <rFont val="Arial"/>
        <family val="2"/>
        <charset val="238"/>
      </rPr>
      <t xml:space="preserve">Uzavírací a regulační nožové šoupátko DN 100 </t>
    </r>
    <r>
      <rPr>
        <sz val="9"/>
        <rFont val="Arial"/>
        <family val="2"/>
        <charset val="238"/>
      </rPr>
      <t>- dodávka a montáž</t>
    </r>
  </si>
  <si>
    <t xml:space="preserve">Uzavírací a regulační nožové šoupátko DN 100, PN 10, provedení s nestoupavým vřetenem, médium – vratný a přebytečný kal; materiálové provedení:
- těleso z tvárné litiny
- uzavírací deska a vřeteno z nerezové oceli
- povrchová ochrana epoxidovým práškem
Ovládání: elektrický regulační servopohon , Pmot=0,37 kW, 400 V, 50 Hz, krytí IP 55, vybavení:
- dálkového vysílač polohy 4-20 mA, 2x polohové vypínače, 2x momentové vypínače, 2x topné články, ruční kolo, místní ukazatel polohy, signalizační vypínače
</t>
  </si>
  <si>
    <t>2.9</t>
  </si>
  <si>
    <r>
      <rPr>
        <b/>
        <sz val="9"/>
        <rFont val="Arial"/>
        <family val="2"/>
        <charset val="238"/>
      </rPr>
      <t xml:space="preserve">Elektromagnetický ventil DN 15 </t>
    </r>
    <r>
      <rPr>
        <sz val="9"/>
        <rFont val="Arial"/>
        <family val="2"/>
        <charset val="238"/>
      </rPr>
      <t>- dodávka a montáž</t>
    </r>
  </si>
  <si>
    <t>Elektromagnetický ventil DN 15, PN 16, 230 V, nepřímo řízený, provedení NC, médium – tlakový vzduch, připojení vnitřními závity; materiálové provedení: těleso mosaz, vnitřní díly mosaz a nerez.</t>
  </si>
  <si>
    <t>2.10</t>
  </si>
  <si>
    <r>
      <t xml:space="preserve">Nožové šoupátko DN 80   - </t>
    </r>
    <r>
      <rPr>
        <sz val="9"/>
        <rFont val="Arial"/>
        <family val="2"/>
        <charset val="238"/>
      </rPr>
      <t>dodávka a montáž</t>
    </r>
  </si>
  <si>
    <t xml:space="preserve">Nožové šoupátko DN 80, PN 10 
Nožové šoupátko bezpřírubové DN 80, PN 10, provedení s nestoupavým vřetenem, ovládání ručním kolem, médium – přebytečný kal; mat. provedení:
- těleso z tvárné litiny
- uzavírací deska a vřeteno z nerezové oceli, spojovací šrouby z nerez. oceli
- ruční kolo z šedé litiny
- těžká protikorozní povrchová ochrana, odpovídající kvalitě GSK; litinové díly jsou vně i uvnitř opatřeny epoxidovým povrstvením.  
</t>
  </si>
  <si>
    <t>2.11</t>
  </si>
  <si>
    <r>
      <rPr>
        <b/>
        <sz val="9"/>
        <rFont val="Arial"/>
        <family val="2"/>
        <charset val="238"/>
      </rPr>
      <t xml:space="preserve">Montážní vložka DN 80 </t>
    </r>
    <r>
      <rPr>
        <sz val="9"/>
        <rFont val="Arial"/>
        <family val="2"/>
        <charset val="238"/>
      </rPr>
      <t>- dodávka a montáž</t>
    </r>
  </si>
  <si>
    <t xml:space="preserve">Montážní vložka DN 80, PN 10
- těleso ze šedé litiny
- šrouby z nerezové oceli
- těžká protikorozní povrchová ochrana dle GSK - povrstvení vně i uvnitř epoxidovým práškem
</t>
  </si>
  <si>
    <t>2.12</t>
  </si>
  <si>
    <r>
      <rPr>
        <b/>
        <sz val="9"/>
        <rFont val="Arial"/>
        <family val="2"/>
        <charset val="238"/>
      </rPr>
      <t xml:space="preserve">Bezpřírubová uzavírací klapka DN 50 </t>
    </r>
    <r>
      <rPr>
        <sz val="9"/>
        <rFont val="Arial"/>
        <family val="2"/>
        <charset val="238"/>
      </rPr>
      <t>- dodávka a montáž</t>
    </r>
  </si>
  <si>
    <t xml:space="preserve">Bezpřírubová uzavírací klapka DN 50, PN 10, ovládání ruční pákou, mat. provedení:
- těleso z litiny s epoxidovým nástřikem (vně i uvnitř)
- disk z nerezové oceli
</t>
  </si>
  <si>
    <t>2.13</t>
  </si>
  <si>
    <r>
      <rPr>
        <b/>
        <sz val="9"/>
        <rFont val="Arial"/>
        <family val="2"/>
        <charset val="238"/>
      </rPr>
      <t xml:space="preserve">Kulový kohout DN 15 </t>
    </r>
    <r>
      <rPr>
        <sz val="9"/>
        <rFont val="Arial"/>
        <family val="2"/>
        <charset val="238"/>
      </rPr>
      <t>- dodávka a montáž</t>
    </r>
  </si>
  <si>
    <t>Plnoprůtočný kulový kohout DN 15, PN 10 nebo vyšší, ovládání ruční pákou, médium – tlakový vzduch, mat. provedení nerezová ocel</t>
  </si>
  <si>
    <t>2.14</t>
  </si>
  <si>
    <r>
      <t>Přepadový žlab aktivační směsi -</t>
    </r>
    <r>
      <rPr>
        <sz val="9"/>
        <rFont val="Arial"/>
        <family val="2"/>
        <charset val="238"/>
      </rPr>
      <t xml:space="preserve"> dodávka a montáž</t>
    </r>
  </si>
  <si>
    <t>Přepadový žlab aktivační směsi, délka žlabu 1000 mm, profil žlabu 200x200 mm, včetně stavitelné přepadové hrany o délce 1000 mm (pouze z jedné strany žlabu); včetně kotevních konzol. Mat. provedení - nerezová ocel 1.4301</t>
  </si>
  <si>
    <t>2.15</t>
  </si>
  <si>
    <r>
      <rPr>
        <b/>
        <sz val="9"/>
        <rFont val="Arial"/>
        <family val="2"/>
        <charset val="238"/>
      </rPr>
      <t xml:space="preserve">Vystrojení přívodního otvoru vzduchu do dmychárny </t>
    </r>
    <r>
      <rPr>
        <sz val="9"/>
        <rFont val="Arial"/>
        <family val="2"/>
        <charset val="238"/>
      </rPr>
      <t>- dodávka a montáž</t>
    </r>
  </si>
  <si>
    <t>Vystrojení přívodního otvoru vzduchu do dmychárny, zahrnující následující komponenty:
- 1 ks sací tlumič hluku, dílenský výrobek z desek a akustických desek, rozměry a provedení viz detail na dispozičním výkrese</t>
  </si>
  <si>
    <t>2.16</t>
  </si>
  <si>
    <t>Demontáž stávajícího vystrojení dosazovací nádrže</t>
  </si>
  <si>
    <t xml:space="preserve">Demontáž stávajícího technologického vystrojení vertikální dosazovací nádrže 3x3 m </t>
  </si>
  <si>
    <t xml:space="preserve">2.17 - 2.19 </t>
  </si>
  <si>
    <t>2.20</t>
  </si>
  <si>
    <r>
      <t>Příruba DN 150, PN 10 -</t>
    </r>
    <r>
      <rPr>
        <sz val="9"/>
        <rFont val="Arial"/>
        <family val="2"/>
        <charset val="238"/>
      </rPr>
      <t xml:space="preserve"> dodávka a montáž</t>
    </r>
  </si>
  <si>
    <t>Příruba plochá přivařovací, DN 150, PN 10, odlehčené provedení s menší tloušťkou příruby, mat. – nerezová ocel DIN 1.4301</t>
  </si>
  <si>
    <t>2.21</t>
  </si>
  <si>
    <t>2.22</t>
  </si>
  <si>
    <t>2.23</t>
  </si>
  <si>
    <r>
      <t>Příruba DN 50, PN 10 -</t>
    </r>
    <r>
      <rPr>
        <sz val="9"/>
        <rFont val="Arial"/>
        <family val="2"/>
        <charset val="238"/>
      </rPr>
      <t xml:space="preserve"> dodávka a montáž</t>
    </r>
  </si>
  <si>
    <t>Příruba plochá přivařovací, DN 50, PN 10, odlehčené provedení s menší tloušťkou příruby, mat. – nerezová ocel DIN 1.4301</t>
  </si>
  <si>
    <t>2.24</t>
  </si>
  <si>
    <r>
      <t>Přírubový spoj DN 150  -</t>
    </r>
    <r>
      <rPr>
        <sz val="9"/>
        <rFont val="Arial"/>
        <family val="2"/>
        <charset val="238"/>
      </rPr>
      <t xml:space="preserve"> dodávka a montáž</t>
    </r>
  </si>
  <si>
    <t>Přírubový spoj DN 150, PN 10; mat. provedení – nerezová ocel DIN 1.4301</t>
  </si>
  <si>
    <t>2.25</t>
  </si>
  <si>
    <t>2.26</t>
  </si>
  <si>
    <t>Přírubový spoj DN 100, PN 10; pro montáž mezipřírubového šoupátka; mat. provedení – nerezová ocel DIN 1.4301</t>
  </si>
  <si>
    <t>2.27</t>
  </si>
  <si>
    <t>2.28</t>
  </si>
  <si>
    <t>Přírubový spoj DN 80, PN 10; pro montáž mezipřírubového šoupátka; mat. provedení – nerezová ocel DIN 1.4301</t>
  </si>
  <si>
    <t>2.29</t>
  </si>
  <si>
    <r>
      <t>Přírubový spoj DN 50 -</t>
    </r>
    <r>
      <rPr>
        <sz val="9"/>
        <rFont val="Arial"/>
        <family val="2"/>
        <charset val="238"/>
      </rPr>
      <t xml:space="preserve"> dodávka a montáž</t>
    </r>
  </si>
  <si>
    <t>Přírubový spoj DN 50, PN 10; mat. provedení – nerezová ocel DIN 1.4301</t>
  </si>
  <si>
    <t>2.30</t>
  </si>
  <si>
    <t>Přírubový spoj DN 50, PN 10; pro montáž mezipřírubového šoupátka; mat. provedení – nerezová ocel DIN 1.4301</t>
  </si>
  <si>
    <t>2.31- 2.35</t>
  </si>
  <si>
    <t>2.36</t>
  </si>
  <si>
    <r>
      <t>Nerezová trubka DN 150 -</t>
    </r>
    <r>
      <rPr>
        <sz val="9"/>
        <rFont val="Arial"/>
        <family val="2"/>
        <charset val="238"/>
      </rPr>
      <t xml:space="preserve"> dodávka a montáž</t>
    </r>
  </si>
  <si>
    <t>Nerezová trubka svařovaná metrická, ø 154x2 mm, mat. nerez. ocel DIN 1.4301</t>
  </si>
  <si>
    <t>2.37</t>
  </si>
  <si>
    <t>2.38</t>
  </si>
  <si>
    <t>2.39</t>
  </si>
  <si>
    <r>
      <t>Nerezová trubka DN 65 -</t>
    </r>
    <r>
      <rPr>
        <sz val="9"/>
        <rFont val="Arial"/>
        <family val="2"/>
        <charset val="238"/>
      </rPr>
      <t xml:space="preserve"> dodávka a montáž</t>
    </r>
  </si>
  <si>
    <t>Nerez. trubka svařovaná metrická, ø 69x2 mm, mat. nerez. ocel DIN 1.4301</t>
  </si>
  <si>
    <t>2.40</t>
  </si>
  <si>
    <r>
      <rPr>
        <b/>
        <sz val="9"/>
        <rFont val="Arial"/>
        <family val="2"/>
        <charset val="238"/>
      </rPr>
      <t xml:space="preserve">Nerezová trubka DN 50 </t>
    </r>
    <r>
      <rPr>
        <sz val="9"/>
        <rFont val="Arial"/>
        <family val="2"/>
        <charset val="238"/>
      </rPr>
      <t xml:space="preserve">- dodávka a montáž </t>
    </r>
  </si>
  <si>
    <t>Nerezová trubka svařovaná metrická, ø 54x2 mm, mat. nerez. ocel DIN 1.4301</t>
  </si>
  <si>
    <t>2.41</t>
  </si>
  <si>
    <r>
      <t xml:space="preserve">Nerezová trubka DN 15 </t>
    </r>
    <r>
      <rPr>
        <sz val="9"/>
        <rFont val="Arial"/>
        <family val="2"/>
        <charset val="238"/>
      </rPr>
      <t>- dodávka a montáž</t>
    </r>
  </si>
  <si>
    <t>Nerezová trubka DN 15, mat. nerez. ocel DIN 1.4301</t>
  </si>
  <si>
    <t>2.42</t>
  </si>
  <si>
    <r>
      <t xml:space="preserve">Redukce centrická DN 65/DN 50 </t>
    </r>
    <r>
      <rPr>
        <sz val="9"/>
        <rFont val="Arial"/>
        <family val="2"/>
        <charset val="238"/>
      </rPr>
      <t>- dodávka a montáž</t>
    </r>
  </si>
  <si>
    <t>Redukce centrická DN 65/ DN 50, tl. 2 mm, mat. provedení – nerez. ocel DIN 1.4301</t>
  </si>
  <si>
    <t>2.43</t>
  </si>
  <si>
    <r>
      <t xml:space="preserve">Redukce excentrická DN 150/ DN 100 </t>
    </r>
    <r>
      <rPr>
        <sz val="9"/>
        <rFont val="Arial"/>
        <family val="2"/>
        <charset val="238"/>
      </rPr>
      <t>- dodávka a montáž</t>
    </r>
  </si>
  <si>
    <t>Redukce excentrická DN 150/ DN 100 (sací přechod), tl. 2 mm, mat. provedení – nerez. ocel DIN 1.4301</t>
  </si>
  <si>
    <t>2.44</t>
  </si>
  <si>
    <r>
      <t xml:space="preserve">Redukce excentrická DN 100/ DN 80 </t>
    </r>
    <r>
      <rPr>
        <sz val="9"/>
        <rFont val="Arial"/>
        <family val="2"/>
        <charset val="238"/>
      </rPr>
      <t>- dodávka a montáž</t>
    </r>
  </si>
  <si>
    <t>Redukce excentrická DN 100/ DN 80 (sací přechod), tl. 2 mm, mat. provedení – nerez. ocel DIN 1.4301</t>
  </si>
  <si>
    <t>2.45</t>
  </si>
  <si>
    <r>
      <t xml:space="preserve">Koleno 90°, DN 150 </t>
    </r>
    <r>
      <rPr>
        <sz val="9"/>
        <rFont val="Arial"/>
        <family val="2"/>
        <charset val="238"/>
      </rPr>
      <t>- dodávka a montáž</t>
    </r>
  </si>
  <si>
    <t>Koleno 90°, DN 150, ø 154x2 mm; mat. nerez. ocel DIN 1.4301</t>
  </si>
  <si>
    <t>2.46</t>
  </si>
  <si>
    <t>2.47</t>
  </si>
  <si>
    <r>
      <t xml:space="preserve">Koleno 90°, DN 65 </t>
    </r>
    <r>
      <rPr>
        <sz val="9"/>
        <rFont val="Arial"/>
        <family val="2"/>
        <charset val="238"/>
      </rPr>
      <t>- dodávka a montáž</t>
    </r>
  </si>
  <si>
    <t>Koleno 90°, DN 65, ø 69x2 mm; mat. nerez. ocel DIN 1.4301</t>
  </si>
  <si>
    <t>2.48</t>
  </si>
  <si>
    <r>
      <t xml:space="preserve">Koleno 90°, DN 50 </t>
    </r>
    <r>
      <rPr>
        <sz val="9"/>
        <rFont val="Arial"/>
        <family val="2"/>
        <charset val="238"/>
      </rPr>
      <t>- dodávka a montáž</t>
    </r>
  </si>
  <si>
    <t>Koleno 90°, DN 50, ø 54x2 mm; mat. nerez. ocel DIN 1.4301</t>
  </si>
  <si>
    <t>2.49</t>
  </si>
  <si>
    <r>
      <t xml:space="preserve">Koleno 90°, DN 15 </t>
    </r>
    <r>
      <rPr>
        <sz val="9"/>
        <rFont val="Arial"/>
        <family val="2"/>
        <charset val="238"/>
      </rPr>
      <t>- dodávka a montáž</t>
    </r>
  </si>
  <si>
    <t>Koleno 90°, DN 15, mat. nerez. ocel DIN 1.4301</t>
  </si>
  <si>
    <t>2.50- 2.55</t>
  </si>
  <si>
    <t>2.56</t>
  </si>
  <si>
    <r>
      <t xml:space="preserve">Kotvení potrubí DN 150 </t>
    </r>
    <r>
      <rPr>
        <sz val="9"/>
        <rFont val="Arial"/>
        <family val="2"/>
        <charset val="238"/>
      </rPr>
      <t>- dodávka a montáž</t>
    </r>
  </si>
  <si>
    <t>Kotevní konzola pro uchycení nerezového potrubí DN 150 ke svislé betonové stěně, vzdálenost osy potrubí od stěny ca 110 mm, včetně kotev; mat. – nerezová ocel</t>
  </si>
  <si>
    <t>2.57</t>
  </si>
  <si>
    <r>
      <t xml:space="preserve">Kotvení potrubí DN 100 – </t>
    </r>
    <r>
      <rPr>
        <sz val="9"/>
        <rFont val="Arial"/>
        <family val="2"/>
        <charset val="238"/>
      </rPr>
      <t xml:space="preserve">dodávka a montáž </t>
    </r>
  </si>
  <si>
    <t>Podpěra nerezového potrubí DN 100, vzdálenost osy potrubí od podlahy ca 250 mm, včetně kotev; mat. – nerezová ocel</t>
  </si>
  <si>
    <t>2.58</t>
  </si>
  <si>
    <r>
      <t xml:space="preserve">Kotvení potrubí DN 80 – </t>
    </r>
    <r>
      <rPr>
        <sz val="9"/>
        <rFont val="Arial"/>
        <family val="2"/>
        <charset val="238"/>
      </rPr>
      <t xml:space="preserve">dodávka a montáž </t>
    </r>
  </si>
  <si>
    <t>Podpěra nerezového potrubí DN 80, vzdálenost osy potrubí od podlahy ca 330 mm, včetně kotev; mat. – nerezová ocel</t>
  </si>
  <si>
    <t>2.59</t>
  </si>
  <si>
    <t>Kotevní konzola pro uchycení nerezového potrubí DN 80 ke svislé betonové stěně, vzdálenost osy potrubí od stěny ca 140 mm, včetně kotev; mat. – nerezová ocel</t>
  </si>
  <si>
    <t>2.60</t>
  </si>
  <si>
    <r>
      <t xml:space="preserve">Kotvení potrubí DN 65 – </t>
    </r>
    <r>
      <rPr>
        <sz val="9"/>
        <rFont val="Arial"/>
        <family val="2"/>
        <charset val="238"/>
      </rPr>
      <t xml:space="preserve">dodávka a montáž </t>
    </r>
  </si>
  <si>
    <t>Kotevní konzola pro uchycení nerezového potrubí DN 65 ke svislé betonové stěně, vzdálenost osy potrubí od stěny ca 150 mm, včetně kotev; mat. – nerezová ocel</t>
  </si>
  <si>
    <t>2.61</t>
  </si>
  <si>
    <t>Podpěra nerezového potrubí DN 65, vzdálenost osy potrubí od podlahy ca 300 mm, včetně kotev; mat. – nerezová ocel</t>
  </si>
  <si>
    <t>2.62</t>
  </si>
  <si>
    <t>2.63</t>
  </si>
  <si>
    <t>2.64</t>
  </si>
  <si>
    <t>PS 102   Biologické čištění</t>
  </si>
  <si>
    <t>PS 103</t>
  </si>
  <si>
    <t>PS 103  Rekonstrukce kalového hospodářství a trubních rozvodů</t>
  </si>
  <si>
    <t>3.1</t>
  </si>
  <si>
    <r>
      <t xml:space="preserve">Dvojitá kalová nádrž   - </t>
    </r>
    <r>
      <rPr>
        <sz val="9"/>
        <rFont val="Arial"/>
        <family val="2"/>
        <charset val="238"/>
      </rPr>
      <t>dodávka a montáž</t>
    </r>
  </si>
  <si>
    <t xml:space="preserve">Dvojitá kruhová kalová nádrž pro předehřev surového kalu. Svařovaná konstrukce z uhlíkové oceli tř.11, hlavní rozměry jsou následující:
- průměr vnější jímky:        ø1200 mm
- průměr vnitřní jímky:        ø700 mm
- celková výška.                 1500 mm
Včetně příslušných hrdel, detailní rozměry viz výkres.
Hmotnost 1 ks:  ca 900  kg </t>
  </si>
  <si>
    <t>3.2</t>
  </si>
  <si>
    <r>
      <rPr>
        <b/>
        <sz val="9"/>
        <rFont val="Arial"/>
        <family val="2"/>
        <charset val="238"/>
      </rPr>
      <t xml:space="preserve">Odstředivé kalové čerpadlo  </t>
    </r>
    <r>
      <rPr>
        <sz val="9"/>
        <rFont val="Arial"/>
        <family val="2"/>
      </rPr>
      <t xml:space="preserve">- dodávka a montáž </t>
    </r>
  </si>
  <si>
    <t xml:space="preserve">Odstředivé kalové čerpadlo se šroubovým odstředivým kolem pro montáž do suché jímky, komplet čerpadlo – elektromotor je uložen v horizontální poloze na rámu (rám je součástí dodávky).
Médium – surový zahuštěný kal o sušině 5% ze štěrbinové nádrže, provozní teplota kalu max. 50°C.  
Provozní bod ca Q = 7 l/s, H = 7 m. 
Dimenze hrdel: sání DN 65, výtlak DN 65. 
Přírubový elektromotor Pmot = 3 kW, 400 V, 50 Hz, rozběh přímý.
Mat. provedení: skříň, oběžné kolo, sací kužel – šedá litina; včetně následujícího příslušenství:
- tepelná ochrany vinutí motoru (bimetal)
</t>
  </si>
  <si>
    <t>3.3</t>
  </si>
  <si>
    <r>
      <rPr>
        <b/>
        <sz val="9"/>
        <rFont val="Arial"/>
        <family val="2"/>
        <charset val="238"/>
      </rPr>
      <t xml:space="preserve">Odvodňovací čerpadlo suterénu  </t>
    </r>
    <r>
      <rPr>
        <sz val="9"/>
        <rFont val="Arial"/>
        <family val="2"/>
      </rPr>
      <t xml:space="preserve">- dodávka a montáž </t>
    </r>
  </si>
  <si>
    <t xml:space="preserve">Malé odvodňovací ponorné čerpadlo, provozní bod ca Q = 3 l/s, H = 7 m, Výtlačné hrdlo 1 ¼“, elektromotor Pmot = 0,55 kW, 400 V, 50 Hz. Provedení bez integrovaného plovákového spínače.
Materiálové provedení: korozivzdorná ocel; včetně přípojného kabelu v délce 10 m.
</t>
  </si>
  <si>
    <t>3.4</t>
  </si>
  <si>
    <r>
      <t xml:space="preserve">Elektrický vyvíječ páry   - </t>
    </r>
    <r>
      <rPr>
        <sz val="9"/>
        <rFont val="Arial"/>
        <family val="2"/>
        <charset val="238"/>
      </rPr>
      <t>dodávka a montáž</t>
    </r>
  </si>
  <si>
    <t xml:space="preserve">Kompletní funkční jednotka vyvíječe páry pro sterilizátory kalu; hlavní technické parametry jsou následující:
- odpovídající parní výkon 33-65 kg/h
- vyvíječ osazen dvojicí nezávislých topných těles 2x 25 kW 
- objem ležaté tlakové nádoby 57 litrů
- odstředivé napájecí čerpadlo
- max. vypínací tlak 6 bar, pojistný ventil 7 bar
- zabudovaný elektrický a ovládací rozvaděč vyvíječe
</t>
  </si>
  <si>
    <t>3.4.1</t>
  </si>
  <si>
    <r>
      <t xml:space="preserve">Kompaktní úpravna napájecí vody pro vyvíječ páry   - </t>
    </r>
    <r>
      <rPr>
        <sz val="9"/>
        <rFont val="Arial"/>
        <family val="2"/>
        <charset val="238"/>
      </rPr>
      <t>dodávka a montáž</t>
    </r>
  </si>
  <si>
    <t xml:space="preserve">Kompaktní úpravna vody pro vyvíječ páry; hlavní technické parametry jsou následující:
- kompaktní plastové provedení
- pracovní tlak 0,2-0,6 MPa, objem ionexu 20 litrů 
- včetně filtru mechanických nečistot
- vynucená regenerace pro max. životnost iontové hmoty
- plně automatická řídící jednotka
</t>
  </si>
  <si>
    <t>3.5</t>
  </si>
  <si>
    <t>Demontáž stávajícího zařízení</t>
  </si>
  <si>
    <t xml:space="preserve">Demontáž následujícího stávajícího technologického zařízení:
- elektrický vyvíječ páry 
- dvojitá kalová jímka
- kalová čerpadla (6 ks)
- AT-stanice
- trubní vystrojení kalové čerpárny     
</t>
  </si>
  <si>
    <t>3.6- 3.9</t>
  </si>
  <si>
    <t>3.10</t>
  </si>
  <si>
    <r>
      <t>Nožové šoupátko DN 80 -</t>
    </r>
    <r>
      <rPr>
        <sz val="9"/>
        <rFont val="Arial"/>
        <family val="2"/>
        <charset val="238"/>
      </rPr>
      <t xml:space="preserve"> dodávka a montáž</t>
    </r>
  </si>
  <si>
    <t xml:space="preserve">Nožové šoupátko bezpřírubové DN 80, PN 10, provedení s nestoupavým vřetenem, ovládání ručním kolem, médium – sterilizovaný kal, max. teplota 50 °C; mat. provedení:
- těleso z tvárné litiny
- uzavírací deska a vřeteno z nerezové oceli, spojovací šrouby z nerez. oceli
- ruční kolo z šedé litiny
- těžká protikorozní povrchová ochrana, odpovídající kvalitě GSK; litinové díly jsou vně i uvnitř opatřeny epoxidovým povrstvením.  </t>
  </si>
  <si>
    <t>3.11</t>
  </si>
  <si>
    <r>
      <t>Nožové šoupátko DN 65</t>
    </r>
    <r>
      <rPr>
        <sz val="9"/>
        <rFont val="Arial"/>
        <family val="2"/>
        <charset val="238"/>
      </rPr>
      <t xml:space="preserve"> - dodávka a montáž</t>
    </r>
  </si>
  <si>
    <t xml:space="preserve">Nožové šoupátko bezpřírubové DN 65, PN 10, provedení s nestoupavým vřetenem, ovládání ručním kolem, médium – sterilizovaný kal, max. teplota 50 °C; mat. provedení:
- těleso z tvárné litiny
- uzavírací deska a vřeteno z nerezové oceli, spojovací šrouby z nerez. oceli
- ruční kolo z šedé litiny
- těžká protikorozní povrchová ochrana, odpovídající kvalitě GSK; litinové díly jsou vně i uvnitř opatřeny epoxidovým povrstvením.  </t>
  </si>
  <si>
    <t>3.12</t>
  </si>
  <si>
    <r>
      <t xml:space="preserve">Zpětná klapka DN 100 </t>
    </r>
    <r>
      <rPr>
        <sz val="9"/>
        <rFont val="Arial"/>
        <family val="2"/>
        <charset val="238"/>
      </rPr>
      <t>- dodávka a montáž</t>
    </r>
  </si>
  <si>
    <t>Zpětná klapka DN 100, PN 10, typ vhodný pro odpadní vody a montáž do vodorovného potrubí
- těleso z tvárné litiny
- spojovací šrouby z korozivzdorné oceli
- těžká protikorozní povrchová ochrana dle GSK - povrstvení vně i uvnitř epoxidovým práškem</t>
  </si>
  <si>
    <t>3.13</t>
  </si>
  <si>
    <r>
      <t xml:space="preserve">Zpětná klapka DN 80 </t>
    </r>
    <r>
      <rPr>
        <sz val="9"/>
        <rFont val="Arial"/>
        <family val="2"/>
        <charset val="238"/>
      </rPr>
      <t>- dodávka a montáž</t>
    </r>
  </si>
  <si>
    <t>Zpětná klapka DN 80, PN 10, typ vhodný pro odpadní vody a montáž do svislého potrubí, médium - sterilizovaný kal, max. teplota 50 °C
- těleso z tvárné litiny
- spojovací šrouby z korozivzdorné oceli
- těžká protikorozní povrchová ochrana dle GSK - povrstvení vně i uvnitř epoxidovým práškem</t>
  </si>
  <si>
    <t>3.14</t>
  </si>
  <si>
    <r>
      <t>Kulový kohout DN 50</t>
    </r>
    <r>
      <rPr>
        <sz val="9"/>
        <rFont val="Arial"/>
        <family val="2"/>
        <charset val="238"/>
      </rPr>
      <t xml:space="preserve"> - dodávka a montáž</t>
    </r>
  </si>
  <si>
    <t>Plnoprůtočný kulový kohout DN 50, PN 10 nebo vyšší, ovládání ruční pákou, médium – sterilizovaný kal, max. teplota 70 °C, mat. provedení nerezová ocel</t>
  </si>
  <si>
    <t>3.15</t>
  </si>
  <si>
    <r>
      <t>Kulový kohout DN 20 -</t>
    </r>
    <r>
      <rPr>
        <sz val="9"/>
        <rFont val="Arial"/>
        <family val="2"/>
        <charset val="238"/>
      </rPr>
      <t xml:space="preserve"> dodávka a montáž</t>
    </r>
  </si>
  <si>
    <t>Plnoprůtočný kulový kohout DN 20, PN 10 nebo vyšší, ovládání ruční pákou, médium – sterilizovaný kal, max. teplota 70 °C, mat. provedení nerezová ocel</t>
  </si>
  <si>
    <t xml:space="preserve">3.16 - 3.19 </t>
  </si>
  <si>
    <t>3.20</t>
  </si>
  <si>
    <t>3.21</t>
  </si>
  <si>
    <t>3.22</t>
  </si>
  <si>
    <t>3.23</t>
  </si>
  <si>
    <t>3.24</t>
  </si>
  <si>
    <t>3.25</t>
  </si>
  <si>
    <t>3.26</t>
  </si>
  <si>
    <t>3.27</t>
  </si>
  <si>
    <t>Přírubový spoj DN 65, PN 10; pro montáž mezipřírubového šoupátka; mat. provedení – nerezová ocel DIN 1.4301</t>
  </si>
  <si>
    <t>3.28- 3.30</t>
  </si>
  <si>
    <t>3.31</t>
  </si>
  <si>
    <t>3.32</t>
  </si>
  <si>
    <t>3.33</t>
  </si>
  <si>
    <t>3.34</t>
  </si>
  <si>
    <t>3.35</t>
  </si>
  <si>
    <r>
      <t xml:space="preserve">Nerezová trubka DN 20 </t>
    </r>
    <r>
      <rPr>
        <sz val="9"/>
        <rFont val="Arial"/>
        <family val="2"/>
        <charset val="238"/>
      </rPr>
      <t>- dodávka a montáž</t>
    </r>
  </si>
  <si>
    <t>Nerezová trubka DN 20, mat. nerez. ocel DIN 1.4301</t>
  </si>
  <si>
    <t>3.36</t>
  </si>
  <si>
    <t>3.37</t>
  </si>
  <si>
    <t>3.38</t>
  </si>
  <si>
    <t>3.39</t>
  </si>
  <si>
    <t>3.40</t>
  </si>
  <si>
    <t>3.41</t>
  </si>
  <si>
    <t>3.42</t>
  </si>
  <si>
    <r>
      <t xml:space="preserve">Koleno 90°, DN 20 </t>
    </r>
    <r>
      <rPr>
        <sz val="9"/>
        <rFont val="Arial"/>
        <family val="2"/>
        <charset val="238"/>
      </rPr>
      <t>- dodávka a montáž</t>
    </r>
  </si>
  <si>
    <t>Koleno 90°, DN 20, mat. nerez. ocel DIN 1.4301</t>
  </si>
  <si>
    <t>3.43- 3.49</t>
  </si>
  <si>
    <t>3.50</t>
  </si>
  <si>
    <r>
      <t xml:space="preserve">Kotvení potrubí DN 100 </t>
    </r>
    <r>
      <rPr>
        <sz val="9"/>
        <rFont val="Arial"/>
        <family val="2"/>
        <charset val="238"/>
      </rPr>
      <t>- dodávka a montáž</t>
    </r>
  </si>
  <si>
    <t>Kotevní konzola pro uchycení nerezového potrubí DN 100 ke svislé betonové stěně, vzdálenost osy potrubí od stěny ca 190 mm, včetně kotev; mat. – nerezová ocel</t>
  </si>
  <si>
    <t>3.51</t>
  </si>
  <si>
    <t>Kotevní konzola pro uchycení nerezového potrubí DN 80 ke svislé betonové stěně, vzdálenost osy potrubí od stěny ca 190 mm, včetně kotev; mat. – nerezová ocel</t>
  </si>
  <si>
    <t>3.52</t>
  </si>
  <si>
    <r>
      <t xml:space="preserve">Kotvení potrubí DN 50 – </t>
    </r>
    <r>
      <rPr>
        <sz val="9"/>
        <rFont val="Arial"/>
        <family val="2"/>
        <charset val="238"/>
      </rPr>
      <t xml:space="preserve">dodávka a montáž </t>
    </r>
  </si>
  <si>
    <t>Kotevní konzola pro uchycení nerezového potrubí DN 50 ke svislé betonové stěně, vzdálenost osy potrubí od stěny ca 120 mm, včetně kotev; mat. – nerezová ocel</t>
  </si>
  <si>
    <t>5.33- 3.54</t>
  </si>
  <si>
    <t>C. OSTATNÍ</t>
  </si>
  <si>
    <t>3.55</t>
  </si>
  <si>
    <t>Komplexní zkoušky</t>
  </si>
  <si>
    <t>Komplexní zkoušky zařízení provozního souboru PS 101, PS 102 , PS 103 a PS 104. Rozsah zkoušek musí být takový, aby prověřil správnou funkčnost zařízení, spolehlivost automatiky, signalizace, dálkového ovládání, včetně reakce systému na uměle vyvolané poruchy.</t>
  </si>
  <si>
    <t>3.56</t>
  </si>
  <si>
    <t>3.57</t>
  </si>
  <si>
    <t>3.58</t>
  </si>
  <si>
    <t>PS 103   Rekonstrukce kalového hospodářství a trubních rozvodů</t>
  </si>
  <si>
    <t>ČOV Jablunkov</t>
  </si>
  <si>
    <t>ROZPOČET -  PS 104 ELEKTRO ČÁST a MaR</t>
  </si>
  <si>
    <t>Zpracovetel Qline a. s., Varenská 3101/49, 702 00 Ostrava</t>
  </si>
  <si>
    <t>3. 7. 2018  Lubomír Česlík</t>
  </si>
  <si>
    <t>Uvedené ceny jsou v Kč a nezahrnují DPH, pokud to není uvedeno.</t>
  </si>
  <si>
    <t>Hodnota A</t>
  </si>
  <si>
    <t>Hodnota B</t>
  </si>
  <si>
    <t>Základní náklady</t>
  </si>
  <si>
    <t>Dodávka</t>
  </si>
  <si>
    <t>Doprava 3,60%, Přesun 1,00%</t>
  </si>
  <si>
    <t>Montáž - materiál</t>
  </si>
  <si>
    <t>Montáž - práce</t>
  </si>
  <si>
    <t>Mezisoučet 1</t>
  </si>
  <si>
    <t>PPV 3,00% z montáže: materiál + práce</t>
  </si>
  <si>
    <t>Nátěry</t>
  </si>
  <si>
    <t>PPV 1,00% z nátěrů a zemních prací</t>
  </si>
  <si>
    <t>Mezisoučet 2</t>
  </si>
  <si>
    <t>Dodav. dokumentace 2,00% z mezisoučtu 2</t>
  </si>
  <si>
    <t>Rizika a pojištění 0,00% z mezisoučtu 2</t>
  </si>
  <si>
    <t>Opravy v záruce 0,00% z mezisoučtu 1</t>
  </si>
  <si>
    <t>Základní náklady celkem</t>
  </si>
  <si>
    <t>Vedlejší náklady</t>
  </si>
  <si>
    <t>GZS 3,25% z pravé strany mezisoučtu 2</t>
  </si>
  <si>
    <t>Provozní vlivy 2,00% z pravé strany mezisoučtu 2</t>
  </si>
  <si>
    <t>Vedlejší náklady celkem</t>
  </si>
  <si>
    <t>Náklady celkem</t>
  </si>
  <si>
    <t>Mj</t>
  </si>
  <si>
    <t>Počet</t>
  </si>
  <si>
    <t>Materiál</t>
  </si>
  <si>
    <t>Materiál celkem</t>
  </si>
  <si>
    <t>Montáž</t>
  </si>
  <si>
    <t>Montáž celkem</t>
  </si>
  <si>
    <t>Cena</t>
  </si>
  <si>
    <t>Specifikace dodávky</t>
  </si>
  <si>
    <t>Rozváděč RMS1 - DR1</t>
  </si>
  <si>
    <t>RMS1 OCELOPECHOVÝ 1000x2000x400 IP 20/20</t>
  </si>
  <si>
    <t>Silnoproudá část</t>
  </si>
  <si>
    <t>OT63E3C Přepínač sítí I-0-II,In=80A,Un=415V</t>
  </si>
  <si>
    <t>AST-125-3N Páčkový spínač</t>
  </si>
  <si>
    <t>Ks</t>
  </si>
  <si>
    <t>SV-LS-X230-1010 vyp.magnet 230V st</t>
  </si>
  <si>
    <t>Přepěťová ochrana I. II. stupeň 90 kA</t>
  </si>
  <si>
    <t>"HRN-55N/3x230V AC U relé</t>
  </si>
  <si>
    <t>Ovládač stiskací lícující, 1 V - rudý</t>
  </si>
  <si>
    <t>signálka hl vypínač barva zelená</t>
  </si>
  <si>
    <t>RSA 16 A Řadová svornice</t>
  </si>
  <si>
    <t>Řadová svornice PE16mm</t>
  </si>
  <si>
    <t>OPV10S-3 Odpínač válcových pojistek</t>
  </si>
  <si>
    <t>PV10 10A gG Pojistková vložka</t>
  </si>
  <si>
    <t>Ventilační jednotka včetně termostatu a mřížek s filtrem 200 m kubických komplet</t>
  </si>
  <si>
    <t>Svodič přepětí TYP 3 + VF filtr, 1f, TN-S</t>
  </si>
  <si>
    <t>LPN-40B-3 Jistič MCB</t>
  </si>
  <si>
    <t>LPN-32B-3 Jistič MCB</t>
  </si>
  <si>
    <t>LPN-25B-3 Jistič MCB</t>
  </si>
  <si>
    <t>LPN-20B-3 Jistič MCB</t>
  </si>
  <si>
    <t>LPN-16B-3 Jistič MCB</t>
  </si>
  <si>
    <t>LPN-6B-1 Jistič MCB</t>
  </si>
  <si>
    <t>LPN-10B-1 Jistič MCB</t>
  </si>
  <si>
    <t>LPN-16B-1 Jistič MCB</t>
  </si>
  <si>
    <t>LPN-4B-1 Jistič MCB</t>
  </si>
  <si>
    <t>PV10   gG Pojistková vložka</t>
  </si>
  <si>
    <t>Frekvenční měnič 5,5kW s tlumivkou  a RFI filtrem kategorie C1/C2 s grafickým LPC</t>
  </si>
  <si>
    <t>Frekvenční měnič 1,5kW s tlumivkou  a RFI filtrem kategorie C1/C2 s grafickým LPC_x000D_</t>
  </si>
  <si>
    <t>EP1E Motorový jistič</t>
  </si>
  <si>
    <t>EP1AN11 Pomocné kontakty k mot.jističům  1Z+1V</t>
  </si>
  <si>
    <t>LC1D09P7 Stykač 3P 1Z+1V 230V st</t>
  </si>
  <si>
    <t>LC1D12P7 Stykač 3P 1Z+1V 230V st</t>
  </si>
  <si>
    <t>RSI-20-20-A230 230V st stykač</t>
  </si>
  <si>
    <t>RSA6 Řadová svornice</t>
  </si>
  <si>
    <t>RSA4 Řadová svornice</t>
  </si>
  <si>
    <t>RSA 2,5A Řadová svornice</t>
  </si>
  <si>
    <t>RT  230Vstř, 4mA relé</t>
  </si>
  <si>
    <t>RT   24Vss, 22mA relé</t>
  </si>
  <si>
    <t>RT  8-mi kolíková,pin.5mm</t>
  </si>
  <si>
    <t>XB5AD33 Ovládač otočný - 3 pev. polohy, 2 Z - černý</t>
  </si>
  <si>
    <t>XB5AD Ovládač otočný - 2 pev. polohy, 2 Z - černý</t>
  </si>
  <si>
    <t>PTC Vyhodnocovací jednotka</t>
  </si>
  <si>
    <t>Vyhodnocovací jednotka zaplavení</t>
  </si>
  <si>
    <t>kabelový žlab děrovaný</t>
  </si>
  <si>
    <t>106/13,5  Vývodka kabelová  Pg 13,5, šedá</t>
  </si>
  <si>
    <t>106/16    Vývodka kabelová  Pg 16, šedá</t>
  </si>
  <si>
    <t>106/21    Vývodka kabelová  Pg 21, šedá</t>
  </si>
  <si>
    <t>106/11    Vývodka kabelová Pg 11, šedá</t>
  </si>
  <si>
    <t>106/29    Vývodka kabelová  Pg 29, šedá</t>
  </si>
  <si>
    <t>CY 1,5 Č-BK CY 1,5 Č-BK KARTON 100M</t>
  </si>
  <si>
    <t>CY 2,5 Č-BK CY 2,5 Č-BK KARTON 100M</t>
  </si>
  <si>
    <t>CY 4 Č-BK CY 4 Č-BK KARTON 100M</t>
  </si>
  <si>
    <t>CY 6 Č-BK CY 6 Č-BK KARTON 100M</t>
  </si>
  <si>
    <t>CY 10 , pevně</t>
  </si>
  <si>
    <t xml:space="preserve"> Ukončení vodičů v rozváděči nebo na přístroji do 6 mm2</t>
  </si>
  <si>
    <t>Drobný montážní a popisový materiál</t>
  </si>
  <si>
    <t>Telemetrická část</t>
  </si>
  <si>
    <t>Telemetrická stanice Tecomat FOXTROT v konfiguraci 60x BI, 30x BO, 8xAI, 3x RS 485</t>
  </si>
  <si>
    <t>ID-36 Touch panel 10" 800x600 + SD karta</t>
  </si>
  <si>
    <t>UPS 600VA/360W; IEC;230V; 1f;  USB+SW</t>
  </si>
  <si>
    <t>CGU 04i inteligentní modem GSM-GPRS, RS232, RS485</t>
  </si>
  <si>
    <t>PW83 zdroj 24V/12V DC</t>
  </si>
  <si>
    <t>LTN-4B-1 Jistič</t>
  </si>
  <si>
    <t>LTN-6B-1 Jistič</t>
  </si>
  <si>
    <t>ZSE-03 Soklová zásuvka</t>
  </si>
  <si>
    <t>RSA 1,5A Řadová svornice</t>
  </si>
  <si>
    <t>RSP4 Řadová svornice pojistková</t>
  </si>
  <si>
    <t>RSA PE 2,5 A Řadová svornice</t>
  </si>
  <si>
    <t>PI-k8 8 A</t>
  </si>
  <si>
    <t>H07V-K 1.5 mm2</t>
  </si>
  <si>
    <t>H07V-K 2.5 mm2</t>
  </si>
  <si>
    <t xml:space="preserve"> Ukončení vodičů v rozváděči nebo na přístroji do 10 mm2</t>
  </si>
  <si>
    <t>Rozváděč RMS1- DR1 - celkem</t>
  </si>
  <si>
    <t>Rozváděč  RS1</t>
  </si>
  <si>
    <t>Rozváděč plastový 800x600x300, plné dveře, 3-bod. zav., s rukojetí</t>
  </si>
  <si>
    <t>RSA2,5 Řadová svornice</t>
  </si>
  <si>
    <t>16B-2-030AC Proudový chránič</t>
  </si>
  <si>
    <t>XB5AD53 Ovládač otočný - 3 pev. polohy, 2 Z - černý</t>
  </si>
  <si>
    <t>ZBE101 Pomocné kontakty</t>
  </si>
  <si>
    <t>106/11    Vývodka kabelová  Pg 11, šedá</t>
  </si>
  <si>
    <t>Rozváděč RS1 - celkem</t>
  </si>
  <si>
    <t>Specifikace dodávky - celkem</t>
  </si>
  <si>
    <t>Dodávky</t>
  </si>
  <si>
    <t>Rozváděč RS1</t>
  </si>
  <si>
    <t>Dodávky - celkem</t>
  </si>
  <si>
    <t>Elektromontáže</t>
  </si>
  <si>
    <t>Montážní materiál</t>
  </si>
  <si>
    <t>Skříň HDS</t>
  </si>
  <si>
    <t>25 MS1  Ovládací skříň -Polykarbonát</t>
  </si>
  <si>
    <t>26 MS1  Ovládací skříň -Polykarbonát</t>
  </si>
  <si>
    <t>23 MS1  Ovládací skříň -Polykarbonát</t>
  </si>
  <si>
    <t>12 MS1  Ovládací rozváděč -Polykarbonát</t>
  </si>
  <si>
    <t>33 MS1  Ovládací skříň -Polykarbonát</t>
  </si>
  <si>
    <t>34 MS1  Ovládací skříň -Polykarbonát</t>
  </si>
  <si>
    <t>35 MS1  Ovládací skříň -Polykarbonát</t>
  </si>
  <si>
    <t>36 MS1  Ovládací skříň -Polykarbonát</t>
  </si>
  <si>
    <t>37 MS1  Ovládací skříň -Polykarbonát</t>
  </si>
  <si>
    <t>27 MS1  Ovládací skříň -Polykarbonát</t>
  </si>
  <si>
    <t>24 MS1  Ovládací skříň -Polykarbonát</t>
  </si>
  <si>
    <t>43 MS1  Ovládací skříň -Polykarbonát</t>
  </si>
  <si>
    <t>43 MS2  Ovládací skříň -Polykarbonát</t>
  </si>
  <si>
    <t>44 MS1  Ovládací skříň -Polykarbonát</t>
  </si>
  <si>
    <t>44 MS2  Ovládací skříň -Polykarbonát</t>
  </si>
  <si>
    <t>42 MS1  Ovládací skříň -Polykarbonát</t>
  </si>
  <si>
    <t>Zásuvková skříň 400V/32A/5p, 400V/16A/5p, 230V</t>
  </si>
  <si>
    <t>KF 200x160x98 mm včetně svorek</t>
  </si>
  <si>
    <t>KF 8020 88x88x53 mm včetně svorek</t>
  </si>
  <si>
    <t>Krabice s průchodkami IP44 hranatá 80x80x40</t>
  </si>
  <si>
    <t>Vypínač sporákový 16A</t>
  </si>
  <si>
    <t>Vypínač průmyslový 80A</t>
  </si>
  <si>
    <t>Spínač jednopólový IP 44; řazení 1</t>
  </si>
  <si>
    <t>Spínač jednopólový IP 44; řazení 5</t>
  </si>
  <si>
    <t>Reflektor LED 30W, 6000K, 2100lm, IP65</t>
  </si>
  <si>
    <t>Svítidlo parkové sodíkové 70W</t>
  </si>
  <si>
    <t>Stožár parkového svítidla, O60mm pozink</t>
  </si>
  <si>
    <t>Svítidlo venkovní s čidlem 60W</t>
  </si>
  <si>
    <t>Průmyslové Zářivkové svítidlo 2x36W IP 43 kompenzované</t>
  </si>
  <si>
    <t>Průmyslové Zářivkové svítidlo 2x18W IP 43 kompenzované</t>
  </si>
  <si>
    <t>Stropní svítidlo 2x60W IP 43</t>
  </si>
  <si>
    <t>Trubice 36W  délka 970 mm</t>
  </si>
  <si>
    <t>Trubice 18W délka 590mm</t>
  </si>
  <si>
    <t>Zásuvka IP 44</t>
  </si>
  <si>
    <t>Nosné konstrukce žárový zivek  - pro R5 a skříně MS</t>
  </si>
  <si>
    <t>EPS 2 EKVIPOTENCIÁLNÍ SVORKOVNICE</t>
  </si>
  <si>
    <t>Elektroinstalační kanál plastový 180x60 (2m)</t>
  </si>
  <si>
    <t>Elektroinstalační kanál plastov 60X60  (2m)</t>
  </si>
  <si>
    <t>LV 24X22 LIŠTA VKLÁDACÍ (3m)</t>
  </si>
  <si>
    <t>Kabelový žlab nerez 300 x 100  + montážní materiál spojky závěsy podpěry, vzdálenost podpěr 1,3m</t>
  </si>
  <si>
    <t>Kabelový žlab nerez 100x100 +  spojky, konzoly,  úchytu,</t>
  </si>
  <si>
    <t>300/100 drátěný žlab včetně příslušenství a úchytů žárový zinek</t>
  </si>
  <si>
    <t>TRUBKA TUHÁ 1250 N PVC FA</t>
  </si>
  <si>
    <t>TRUBKA TUHÁ PVC 750N délka 2 m barva tmavě šedá</t>
  </si>
  <si>
    <t>CY 16 , pevně</t>
  </si>
  <si>
    <t>CY 6 , pevně</t>
  </si>
  <si>
    <t>Cu pás.ZS16 Pásek uzemňovací Cu, 10m</t>
  </si>
  <si>
    <t>ZSA16 zemnicí svorka na potrubí</t>
  </si>
  <si>
    <t>CYKY-J 4x16 mm2 , pevně</t>
  </si>
  <si>
    <t>CYKY-J 5x6 mm2 , pevně</t>
  </si>
  <si>
    <t>CYKY-J 5x4  , pevně</t>
  </si>
  <si>
    <t>CYKY-J 4x2,5 mm2 , pevně</t>
  </si>
  <si>
    <t>CYKY-J 4x1.5 mm2 , pevně</t>
  </si>
  <si>
    <t>CYKY-J 5x1.5 mm2 , pevně</t>
  </si>
  <si>
    <t>CYKY-J 7x1.5 mm2 , pevně</t>
  </si>
  <si>
    <t>CYKY-J 3x1.5 mm2 , pevně</t>
  </si>
  <si>
    <t>CYKY-O 2x1.5 mm2 , pevně</t>
  </si>
  <si>
    <t>JYTY-O 2x1 mm , pevně</t>
  </si>
  <si>
    <t>JYTY-J 4x1 mm , pevně</t>
  </si>
  <si>
    <t>SYKFY 2x2x0,50 , pevně</t>
  </si>
  <si>
    <t>SYKFY 20x2x0,50 , pevně</t>
  </si>
  <si>
    <t>TCEKPFLE 1xNx0,6 , pevně</t>
  </si>
  <si>
    <t>TCEKPFLE 3xNx0,6 , pevně</t>
  </si>
  <si>
    <t>HM 10 HMOŽDINKA 10</t>
  </si>
  <si>
    <t>Ukončení vodičů  do 4 mm2</t>
  </si>
  <si>
    <t>Ukončení vodičů 6 mm2</t>
  </si>
  <si>
    <t>Zemnící pásek FeZn 30x4mm</t>
  </si>
  <si>
    <t>Výstražná folie 250/33 blesk</t>
  </si>
  <si>
    <t>Zákryt prostupu kabelového vedení do venkovního prostoru atyp plast</t>
  </si>
  <si>
    <t>Rýhovaný plech 5mm</t>
  </si>
  <si>
    <t>Montážní materiá - celkem</t>
  </si>
  <si>
    <t>Snímače Měření a regulace</t>
  </si>
  <si>
    <t>Souprava optická, pro měření kyslíku a teploty v aktivaci  včetně uchycení soupravy na zábradlí</t>
  </si>
  <si>
    <t>Zapojení a oživení indukčního průtokoměru.</t>
  </si>
  <si>
    <t>sada</t>
  </si>
  <si>
    <t>Infrapasivní snímač pohybu</t>
  </si>
  <si>
    <t xml:space="preserve">PROMI ECO Autonomní polykarbonátová kódová klávesnice_x000D_
</t>
  </si>
  <si>
    <t>Teplotní čidlo interiérové 0/+35°C, 4-20mA IP30</t>
  </si>
  <si>
    <t>PS sonda kapacitní</t>
  </si>
  <si>
    <t>Měření průtoku na odtoku z ČOV v Parschalově žlabu</t>
  </si>
  <si>
    <t>Metrologické ověření pro stanovená měřidla - odtok z ČOV</t>
  </si>
  <si>
    <t>Měření úrovně hladiny čerpací jímky kompaktní ultrazvuk 0-5m</t>
  </si>
  <si>
    <t>Měření úrovně hladiny homogenizační nádržky optické čidlo 0-10m</t>
  </si>
  <si>
    <t>Dvoustupňový detektor úniku plynu SE-159S-CL2</t>
  </si>
  <si>
    <t>Výměna solenoidového ventilu, hadice Cl souprava</t>
  </si>
  <si>
    <t>Držák sondy - plastový atyp</t>
  </si>
  <si>
    <t>Snímače Měření a regulace - celkem</t>
  </si>
  <si>
    <t>Montážní materiál hromosvod</t>
  </si>
  <si>
    <t>ZS4 zemnicí svorka</t>
  </si>
  <si>
    <t>ZSA10 zemnicí svorka</t>
  </si>
  <si>
    <t>Podpěra vedení</t>
  </si>
  <si>
    <t>Ochranný úhelník 1,7 m</t>
  </si>
  <si>
    <t>Držák ochranného úhelníku</t>
  </si>
  <si>
    <t>Zkušební svorka</t>
  </si>
  <si>
    <t>Svorka na atiku</t>
  </si>
  <si>
    <t>Zemnící kulatina AlMgSi 8mm</t>
  </si>
  <si>
    <t>Montážní materiá anténní stožár - celkem</t>
  </si>
  <si>
    <t>Demontáž výzbroje</t>
  </si>
  <si>
    <t xml:space="preserve">Demontáž kabelových tras			</t>
  </si>
  <si>
    <t xml:space="preserve"> Demontáž výzbroje RMS a  silnoproudých instalací</t>
  </si>
  <si>
    <t>Demontáž výzbroje - celkem</t>
  </si>
  <si>
    <t>Zednická příprava</t>
  </si>
  <si>
    <t>Položení chráničky do výkopu, montáž kabelu</t>
  </si>
  <si>
    <t>kabelové prostupy</t>
  </si>
  <si>
    <t>Zednická příprava - celkem</t>
  </si>
  <si>
    <t>Odvoz a likvidace</t>
  </si>
  <si>
    <t>Demontovaná instalace</t>
  </si>
  <si>
    <t>Odvoz a likvidace - celkem</t>
  </si>
  <si>
    <t>Služby</t>
  </si>
  <si>
    <t>Software telemetrické stanice</t>
  </si>
  <si>
    <t>Instalace, oživení a komplexní zkoušky</t>
  </si>
  <si>
    <t>Konfigurace komunikačního centra - nastavení GPRS</t>
  </si>
  <si>
    <t>"Konfigurace komunikačního centra - na serveru Telemetrie</t>
  </si>
  <si>
    <t>Inženýrská činnost</t>
  </si>
  <si>
    <t>Autorský dozor</t>
  </si>
  <si>
    <t>Dokumentace sk. pr. 3 pare</t>
  </si>
  <si>
    <t>Revize</t>
  </si>
  <si>
    <t>Zaškolení obsluhy</t>
  </si>
  <si>
    <t>Služby - celkem</t>
  </si>
  <si>
    <t>Podružný materiál</t>
  </si>
  <si>
    <t>Elektromontáže - celkem</t>
  </si>
  <si>
    <t>Reprofilace stěn cementovými sanačními maltami tl 10 mm - jemná</t>
  </si>
  <si>
    <t>Reprofilace stěn cementovými sanačními maltami tl 50 mm hrubá</t>
  </si>
  <si>
    <t>Sjednocující vodotěsný nátěr</t>
  </si>
  <si>
    <t>P1 - Dodávka + montáž vložky DN180 pro potrubí DN80 pro prostup stěnou tl.300mm vložené do bednění, vč. utěsnění bobtnavým páskem nebo tmelem</t>
  </si>
  <si>
    <t>P2 - Dodávka + montáž vložky DN250 pro potrubí DN150 pro prostup stěnou tl.300mm vložené do bednění, vč. utěsnění bobtnavým páskem nebo tmelem</t>
  </si>
  <si>
    <t xml:space="preserve">Sjednocující vodotěsný nátěr </t>
  </si>
  <si>
    <t>Dodávka + montáž dvouotáčkový diagonální ventilátor pro montáž do kruhového potrubí, 1300/250, výkon 1000m3/h při přetlaku cca 150Pa (při vyšších otáčkách), příkon 180W</t>
  </si>
  <si>
    <t>Dodávka + montáž dvouotáčkový diagonální ventilátor pro montáž do kruhového potrubí,-1300/250, výkon 1000m3/h při přetlaku cca 150Pa (při vyšších otáčkách), příkon 180W</t>
  </si>
  <si>
    <t>Dodávka + montáž tlumič hluku pro kruhové potrubí, 250</t>
  </si>
  <si>
    <t>Dodávka + montáž ochranná mřížka proti vniknutí cizích těles</t>
  </si>
  <si>
    <t>Dodávka + montáž zpětná klapka pro kruhové potrubí, 250</t>
  </si>
  <si>
    <t>Dodávka + montáž protidešťová žaluzie 250 W, vč. pozedního rámu, vč. spára kolem fasády utěsní trvale pružným PU tmelem s odolností proti UV záření</t>
  </si>
  <si>
    <t>Dodávka + montáž pružná spojka 250 se sponami</t>
  </si>
  <si>
    <t xml:space="preserve">plech trapézový povrchová úprava PES 25µm T35 </t>
  </si>
  <si>
    <t xml:space="preserve">Samočistící česle jemnépro montáž do kanálu o šířce 600 mm a celkové hloubce 2030 mm (viz dispoziční výkres). Provedení pro montáž do venkovního prostředí se zateplenou vyhřívanou kapotáží.  Hlavní technické parametry tohoto zařízení jsou následující:
Max. průtok česlemi:  Q = ca 10 l/s
Šířka průlin: 6 mm
Sklon česlí: 70°
Výška výsypky nad hranou žlabu: 920 mm
Kotvení rámu česlí: Do betonové konstrukce žlabu – viz dispoziční výkres
Pohon filtr. pásu: 0,18 kW, 400 V, 50 Hz
Pohon rotačního kartáče: 0,12 kW, 400 V, 50 Hz
Příkon vyhřívání kapotáže: 1,4 kW, 230 V, 50 Hz
Montážní materiál: - výsypka česlí, uzpůsobená pro vypadávání shrabků do popelnice (případně koleček); 
- boční těsnící plechy pro vykrytí mezery mezi česlemi a stěnami žlabu
- expanzní kotvící šrouby.
Materiálové provedení: Rám z uhlíkové oceli s žárovým pozinkem + nátěr, filtrační pás je kombinací nerezové oceli a plastu; skluz z nerezového plechu
Hmotnost 1 kpl: ca 950 kg     
</t>
  </si>
  <si>
    <r>
      <rPr>
        <b/>
        <sz val="9"/>
        <rFont val="Arial"/>
        <family val="2"/>
        <charset val="238"/>
      </rPr>
      <t xml:space="preserve">Rozvaděč pro ovládání aut. chodu česlí  </t>
    </r>
    <r>
      <rPr>
        <sz val="9"/>
        <rFont val="Arial"/>
        <family val="2"/>
      </rPr>
      <t xml:space="preserve">- dodávka a montáž </t>
    </r>
  </si>
  <si>
    <t xml:space="preserve">Elektrický rozváděč pro ovládání vyhřívaného provedení automatického chodu česlí a rot.kartáče.
Pracuje na principu časovém a hladinovém, měření kompaktní ultrazvukové čidlo (součást dodávky rozvaděče) před česlemi, s kontinuálním výstupním  signálem 4-20 mA; tento signál bude zdvojen galvanicky odděleným převodníkem a připraven k předání na výstupních svorkách do nadřazeného řídícího systému ČOV. Při automatickém režimu česlí je výška hladiny pro spínání česlí nadřazena časovému režimu. Hlavní jednotkou rozváděče je programovatelný automat s vestavěným algoritmem chodu, jehož časy jsou nastavitelné. 
Rozvaděč bude vybaven ovládacími a signalizačními prvky a kontakty pro přenos důležitých provozních stavů na dispečink (včetně signálu o chodu temperování česlí a lisu). Krytí rozváděče IP 54.
V rozsahu montáže rozvaděče je zahrnuto kabelové propojení elektropohonů a elektrospotřebičů s rozvaděčem a výchozí revizní zpráva. Dále je součástí dodávky nerezová konzola pro uchycení rozvaděče.
</t>
  </si>
  <si>
    <t>KF 09110 TRUBKA 110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</si>
</sst>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70">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b/>
      <sz val="11"/>
      <color theme="1"/>
      <name val="Calibri"/>
      <family val="2"/>
      <charset val="238"/>
      <scheme val="minor"/>
    </font>
    <font>
      <sz val="10"/>
      <name val="Arial"/>
      <charset val="238"/>
    </font>
    <font>
      <b/>
      <sz val="12"/>
      <name val="Arial"/>
      <family val="2"/>
    </font>
    <font>
      <b/>
      <sz val="10"/>
      <name val="Arial"/>
      <family val="2"/>
    </font>
    <font>
      <sz val="12"/>
      <name val="Arial"/>
      <family val="2"/>
    </font>
    <font>
      <sz val="10"/>
      <name val="Arial"/>
      <family val="2"/>
    </font>
    <font>
      <i/>
      <sz val="10"/>
      <name val="Arial"/>
      <family val="2"/>
    </font>
    <font>
      <sz val="9"/>
      <name val="Arial"/>
      <family val="2"/>
    </font>
    <font>
      <b/>
      <sz val="9"/>
      <name val="Arial"/>
      <family val="2"/>
      <charset val="238"/>
    </font>
    <font>
      <b/>
      <i/>
      <sz val="10"/>
      <name val="Arial"/>
      <family val="2"/>
      <charset val="238"/>
    </font>
    <font>
      <sz val="9"/>
      <name val="Arial"/>
      <family val="2"/>
      <charset val="238"/>
    </font>
    <font>
      <i/>
      <sz val="9"/>
      <name val="Arial"/>
      <family val="2"/>
      <charset val="238"/>
    </font>
    <font>
      <sz val="10"/>
      <name val="Arial"/>
      <family val="2"/>
      <charset val="238"/>
    </font>
    <font>
      <b/>
      <sz val="9"/>
      <name val="Arial"/>
      <family val="2"/>
    </font>
    <font>
      <b/>
      <sz val="14"/>
      <color theme="1"/>
      <name val="Calibri"/>
      <family val="2"/>
      <charset val="238"/>
      <scheme val="minor"/>
    </font>
    <font>
      <sz val="9"/>
      <color rgb="FF000000"/>
      <name val="Calibri"/>
      <family val="2"/>
      <charset val="238"/>
    </font>
    <font>
      <b/>
      <sz val="10"/>
      <color rgb="FF000000"/>
      <name val="Calibri"/>
      <family val="2"/>
      <charset val="238"/>
    </font>
    <font>
      <b/>
      <sz val="9"/>
      <color rgb="FF000000"/>
      <name val="Calibri"/>
      <family val="2"/>
      <charset val="238"/>
    </font>
    <font>
      <b/>
      <sz val="11"/>
      <color rgb="FF000000"/>
      <name val="Calibri"/>
      <family val="2"/>
      <charset val="238"/>
    </font>
    <font>
      <b/>
      <i/>
      <sz val="10"/>
      <color rgb="FF000000"/>
      <name val="Calibri"/>
      <family val="2"/>
      <charset val="238"/>
    </font>
  </fonts>
  <fills count="8">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indexed="43"/>
        <bgColor indexed="64"/>
      </patternFill>
    </fill>
  </fills>
  <borders count="6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8" fillId="0" borderId="0" applyNumberFormat="0" applyFill="0" applyBorder="0" applyAlignment="0" applyProtection="0"/>
    <xf numFmtId="0" fontId="51" fillId="0" borderId="1"/>
    <xf numFmtId="0" fontId="1" fillId="0" borderId="1"/>
  </cellStyleXfs>
  <cellXfs count="48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xf>
    <xf numFmtId="0" fontId="6"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8"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21"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0" fillId="5" borderId="0" xfId="0" applyFont="1" applyFill="1" applyBorder="1" applyAlignment="1">
      <alignment vertical="center"/>
    </xf>
    <xf numFmtId="0" fontId="4" fillId="5" borderId="9" xfId="0" applyFont="1" applyFill="1" applyBorder="1" applyAlignment="1">
      <alignment horizontal="left" vertical="center"/>
    </xf>
    <xf numFmtId="0" fontId="0" fillId="5" borderId="10" xfId="0" applyFont="1" applyFill="1" applyBorder="1" applyAlignment="1">
      <alignment vertical="center"/>
    </xf>
    <xf numFmtId="0" fontId="4"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19"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3" fillId="6" borderId="11" xfId="0" applyFont="1" applyFill="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15"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18"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9" xfId="0" applyNumberFormat="1" applyFont="1" applyBorder="1" applyAlignment="1">
      <alignment vertical="center"/>
    </xf>
    <xf numFmtId="0" fontId="25" fillId="0" borderId="0" xfId="0" applyFont="1" applyAlignment="1">
      <alignment horizontal="left" vertical="center"/>
    </xf>
    <xf numFmtId="0" fontId="5"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6" fillId="0" borderId="5" xfId="0" applyFont="1" applyBorder="1" applyAlignment="1">
      <alignment vertical="center"/>
    </xf>
    <xf numFmtId="0" fontId="6" fillId="0" borderId="0" xfId="0" applyFont="1" applyAlignment="1">
      <alignment horizontal="center" vertical="center"/>
    </xf>
    <xf numFmtId="4" fontId="32" fillId="0" borderId="18"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9" xfId="0" applyNumberFormat="1" applyFont="1" applyBorder="1" applyAlignment="1">
      <alignment vertical="center"/>
    </xf>
    <xf numFmtId="0" fontId="6" fillId="0" borderId="0" xfId="0" applyFont="1" applyAlignment="1">
      <alignment horizontal="left" vertical="center"/>
    </xf>
    <xf numFmtId="4" fontId="32" fillId="0" borderId="23" xfId="0" applyNumberFormat="1" applyFont="1" applyBorder="1" applyAlignment="1">
      <alignment vertical="center"/>
    </xf>
    <xf numFmtId="4" fontId="32" fillId="0" borderId="24" xfId="0" applyNumberFormat="1" applyFont="1" applyBorder="1" applyAlignment="1">
      <alignment vertical="center"/>
    </xf>
    <xf numFmtId="166" fontId="32" fillId="0" borderId="24" xfId="0" applyNumberFormat="1" applyFont="1" applyBorder="1" applyAlignment="1">
      <alignment vertical="center"/>
    </xf>
    <xf numFmtId="4" fontId="32" fillId="0" borderId="25"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1" applyFont="1" applyFill="1" applyAlignment="1">
      <alignment vertical="center"/>
    </xf>
    <xf numFmtId="0" fontId="6"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9" xfId="0" applyFont="1" applyFill="1" applyBorder="1" applyAlignment="1">
      <alignment horizontal="left" vertical="center"/>
    </xf>
    <xf numFmtId="0" fontId="4" fillId="6" borderId="10" xfId="0" applyFont="1" applyFill="1" applyBorder="1" applyAlignment="1">
      <alignment horizontal="right" vertical="center"/>
    </xf>
    <xf numFmtId="0" fontId="4"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4"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6" xfId="0" applyFont="1" applyFill="1" applyBorder="1" applyAlignment="1">
      <alignment vertical="center"/>
    </xf>
    <xf numFmtId="0" fontId="34" fillId="0" borderId="0"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lignment vertical="center"/>
    </xf>
    <xf numFmtId="0" fontId="8" fillId="0" borderId="6" xfId="0" applyFont="1" applyBorder="1" applyAlignment="1">
      <alignment vertical="center"/>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1" xfId="0" applyFont="1" applyFill="1" applyBorder="1" applyAlignment="1" applyProtection="1">
      <alignment horizontal="center" vertical="center" wrapText="1"/>
      <protection locked="0"/>
    </xf>
    <xf numFmtId="0" fontId="3" fillId="6" borderId="22" xfId="0" applyFont="1" applyFill="1" applyBorder="1" applyAlignment="1">
      <alignment horizontal="center" vertical="center" wrapText="1"/>
    </xf>
    <xf numFmtId="4" fontId="24" fillId="0" borderId="0" xfId="0" applyNumberFormat="1" applyFont="1" applyAlignment="1"/>
    <xf numFmtId="166" fontId="35" fillId="0" borderId="16" xfId="0" applyNumberFormat="1" applyFont="1" applyBorder="1" applyAlignment="1"/>
    <xf numFmtId="166" fontId="35" fillId="0" borderId="17" xfId="0" applyNumberFormat="1" applyFont="1" applyBorder="1" applyAlignment="1"/>
    <xf numFmtId="4" fontId="36" fillId="0" borderId="0" xfId="0" applyNumberFormat="1" applyFont="1" applyAlignment="1">
      <alignment vertical="center"/>
    </xf>
    <xf numFmtId="0" fontId="9" fillId="0" borderId="5" xfId="0" applyFont="1" applyBorder="1" applyAlignment="1"/>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protection locked="0"/>
    </xf>
    <xf numFmtId="4" fontId="7" fillId="0" borderId="0" xfId="0" applyNumberFormat="1" applyFont="1" applyAlignment="1"/>
    <xf numFmtId="0" fontId="9" fillId="0" borderId="18" xfId="0" applyFont="1" applyBorder="1" applyAlignment="1"/>
    <xf numFmtId="0" fontId="9" fillId="0" borderId="0" xfId="0" applyFont="1" applyBorder="1" applyAlignment="1"/>
    <xf numFmtId="166" fontId="9" fillId="0" borderId="0" xfId="0" applyNumberFormat="1" applyFont="1" applyBorder="1" applyAlignment="1"/>
    <xf numFmtId="166" fontId="9" fillId="0" borderId="19" xfId="0" applyNumberFormat="1" applyFont="1" applyBorder="1" applyAlignment="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2" fillId="4" borderId="2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9" xfId="0" applyNumberFormat="1" applyFont="1" applyBorder="1" applyAlignment="1">
      <alignmen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39" fillId="0" borderId="0" xfId="0" applyFont="1" applyAlignment="1">
      <alignment vertical="center" wrapText="1"/>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0" fillId="0" borderId="28" xfId="0" applyFont="1" applyBorder="1" applyAlignment="1" applyProtection="1">
      <alignment horizontal="center" vertical="center"/>
      <protection locked="0"/>
    </xf>
    <xf numFmtId="49" fontId="40" fillId="0" borderId="28" xfId="0" applyNumberFormat="1" applyFont="1" applyBorder="1" applyAlignment="1" applyProtection="1">
      <alignment horizontal="left" vertical="center" wrapText="1"/>
      <protection locked="0"/>
    </xf>
    <xf numFmtId="0" fontId="40" fillId="0" borderId="28" xfId="0" applyFont="1" applyBorder="1" applyAlignment="1" applyProtection="1">
      <alignment horizontal="left" vertical="center" wrapText="1"/>
      <protection locked="0"/>
    </xf>
    <xf numFmtId="0" fontId="40" fillId="0" borderId="28" xfId="0" applyFont="1" applyBorder="1" applyAlignment="1" applyProtection="1">
      <alignment horizontal="center" vertical="center" wrapText="1"/>
      <protection locked="0"/>
    </xf>
    <xf numFmtId="167" fontId="40" fillId="0" borderId="28" xfId="0" applyNumberFormat="1" applyFont="1" applyBorder="1" applyAlignment="1" applyProtection="1">
      <alignment vertical="center"/>
      <protection locked="0"/>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protection locked="0"/>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167" fontId="0" fillId="4" borderId="28" xfId="0" applyNumberFormat="1" applyFont="1" applyFill="1" applyBorder="1" applyAlignment="1" applyProtection="1">
      <alignment vertical="center"/>
      <protection locked="0"/>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0" borderId="1" xfId="0" applyFont="1" applyFill="1" applyBorder="1" applyAlignment="1" applyProtection="1">
      <alignment horizontal="left" vertical="center"/>
      <protection locked="0"/>
    </xf>
    <xf numFmtId="0" fontId="44" fillId="0"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51" fillId="0" borderId="1" xfId="2" applyAlignment="1">
      <alignment vertical="top"/>
    </xf>
    <xf numFmtId="0" fontId="53" fillId="7" borderId="38" xfId="2" applyFont="1" applyFill="1" applyBorder="1" applyAlignment="1">
      <alignment horizontal="center" vertical="top" wrapText="1"/>
    </xf>
    <xf numFmtId="0" fontId="53" fillId="7" borderId="39" xfId="2" applyFont="1" applyFill="1" applyBorder="1" applyAlignment="1">
      <alignment horizontal="left" vertical="top"/>
    </xf>
    <xf numFmtId="0" fontId="53" fillId="7" borderId="39" xfId="2" applyFont="1" applyFill="1" applyBorder="1" applyAlignment="1">
      <alignment horizontal="center" vertical="top"/>
    </xf>
    <xf numFmtId="0" fontId="53" fillId="7" borderId="39" xfId="2" applyFont="1" applyFill="1" applyBorder="1" applyAlignment="1">
      <alignment horizontal="center" vertical="top" wrapText="1"/>
    </xf>
    <xf numFmtId="0" fontId="53" fillId="7" borderId="40" xfId="2" applyFont="1" applyFill="1" applyBorder="1" applyAlignment="1">
      <alignment horizontal="center" vertical="top" wrapText="1"/>
    </xf>
    <xf numFmtId="0" fontId="55" fillId="0" borderId="1" xfId="2" applyFont="1" applyAlignment="1">
      <alignment vertical="top"/>
    </xf>
    <xf numFmtId="0" fontId="57" fillId="0" borderId="41" xfId="2" applyFont="1" applyFill="1" applyBorder="1" applyAlignment="1">
      <alignment horizontal="center" vertical="top" wrapText="1"/>
    </xf>
    <xf numFmtId="0" fontId="57" fillId="0" borderId="42" xfId="2" applyFont="1" applyFill="1" applyBorder="1" applyAlignment="1">
      <alignment horizontal="center" vertical="top"/>
    </xf>
    <xf numFmtId="0" fontId="57" fillId="0" borderId="42" xfId="2" applyFont="1" applyFill="1" applyBorder="1" applyAlignment="1">
      <alignment horizontal="center" vertical="top" wrapText="1"/>
    </xf>
    <xf numFmtId="0" fontId="57" fillId="0" borderId="43" xfId="2" applyFont="1" applyFill="1" applyBorder="1" applyAlignment="1">
      <alignment horizontal="center" vertical="top" wrapText="1"/>
    </xf>
    <xf numFmtId="0" fontId="57" fillId="0" borderId="44" xfId="2" applyFont="1" applyFill="1" applyBorder="1" applyAlignment="1">
      <alignment horizontal="center" vertical="top"/>
    </xf>
    <xf numFmtId="0" fontId="57" fillId="0" borderId="45" xfId="2" applyFont="1" applyFill="1" applyBorder="1" applyAlignment="1">
      <alignment horizontal="center" vertical="top"/>
    </xf>
    <xf numFmtId="0" fontId="57" fillId="0" borderId="46" xfId="2" applyFont="1" applyFill="1" applyBorder="1" applyAlignment="1">
      <alignment horizontal="center" vertical="top"/>
    </xf>
    <xf numFmtId="49" fontId="58" fillId="0" borderId="47" xfId="2" applyNumberFormat="1" applyFont="1" applyBorder="1" applyAlignment="1">
      <alignment horizontal="center" vertical="top"/>
    </xf>
    <xf numFmtId="0" fontId="59" fillId="0" borderId="48" xfId="2" applyFont="1" applyBorder="1" applyAlignment="1">
      <alignment horizontal="left" vertical="center" wrapText="1"/>
    </xf>
    <xf numFmtId="0" fontId="57" fillId="0" borderId="48" xfId="2" applyFont="1" applyBorder="1" applyAlignment="1">
      <alignment horizontal="center" vertical="top"/>
    </xf>
    <xf numFmtId="3" fontId="57" fillId="0" borderId="48" xfId="2" applyNumberFormat="1" applyFont="1" applyBorder="1" applyAlignment="1">
      <alignment horizontal="center" vertical="top" wrapText="1"/>
    </xf>
    <xf numFmtId="3" fontId="57" fillId="0" borderId="48" xfId="2" applyNumberFormat="1" applyFont="1" applyBorder="1" applyAlignment="1" applyProtection="1">
      <alignment vertical="top"/>
      <protection locked="0"/>
    </xf>
    <xf numFmtId="4" fontId="57" fillId="0" borderId="48" xfId="2" applyNumberFormat="1" applyFont="1" applyBorder="1" applyAlignment="1" applyProtection="1">
      <alignment vertical="top"/>
      <protection locked="0"/>
    </xf>
    <xf numFmtId="0" fontId="58" fillId="0" borderId="48" xfId="2" applyFont="1" applyBorder="1" applyAlignment="1">
      <alignment horizontal="left" vertical="top" wrapText="1"/>
    </xf>
    <xf numFmtId="0" fontId="60" fillId="0" borderId="48" xfId="2" applyFont="1" applyBorder="1" applyAlignment="1">
      <alignment horizontal="left" vertical="top" wrapText="1"/>
    </xf>
    <xf numFmtId="49" fontId="58" fillId="0" borderId="49" xfId="2" applyNumberFormat="1" applyFont="1" applyBorder="1" applyAlignment="1">
      <alignment horizontal="center" vertical="top"/>
    </xf>
    <xf numFmtId="0" fontId="60" fillId="0" borderId="50" xfId="2" applyFont="1" applyBorder="1" applyAlignment="1">
      <alignment horizontal="left" vertical="top" wrapText="1"/>
    </xf>
    <xf numFmtId="0" fontId="57" fillId="0" borderId="50" xfId="2" applyFont="1" applyBorder="1" applyAlignment="1">
      <alignment horizontal="center" vertical="top"/>
    </xf>
    <xf numFmtId="3" fontId="57" fillId="0" borderId="50" xfId="2" applyNumberFormat="1" applyFont="1" applyBorder="1" applyAlignment="1">
      <alignment horizontal="center" vertical="top" wrapText="1"/>
    </xf>
    <xf numFmtId="3" fontId="57" fillId="0" borderId="50" xfId="2" applyNumberFormat="1" applyFont="1" applyBorder="1" applyAlignment="1" applyProtection="1">
      <alignment vertical="top"/>
      <protection locked="0"/>
    </xf>
    <xf numFmtId="4" fontId="57" fillId="0" borderId="50" xfId="2" applyNumberFormat="1" applyFont="1" applyBorder="1" applyAlignment="1" applyProtection="1">
      <alignment vertical="top"/>
      <protection locked="0"/>
    </xf>
    <xf numFmtId="0" fontId="57" fillId="0" borderId="47" xfId="2" applyFont="1" applyBorder="1" applyAlignment="1">
      <alignment horizontal="center" vertical="top"/>
    </xf>
    <xf numFmtId="0" fontId="57" fillId="0" borderId="48" xfId="2" applyFont="1" applyBorder="1" applyAlignment="1" applyProtection="1">
      <alignment horizontal="left" vertical="top" wrapText="1" shrinkToFit="1"/>
      <protection locked="0"/>
    </xf>
    <xf numFmtId="3" fontId="57" fillId="0" borderId="48" xfId="2" applyNumberFormat="1" applyFont="1" applyBorder="1" applyAlignment="1">
      <alignment vertical="top" wrapText="1"/>
    </xf>
    <xf numFmtId="49" fontId="60" fillId="0" borderId="51" xfId="2" applyNumberFormat="1" applyFont="1" applyBorder="1" applyAlignment="1">
      <alignment horizontal="center" vertical="top"/>
    </xf>
    <xf numFmtId="0" fontId="60" fillId="0" borderId="52" xfId="2" applyFont="1" applyBorder="1" applyAlignment="1">
      <alignment horizontal="left" vertical="top" wrapText="1"/>
    </xf>
    <xf numFmtId="0" fontId="60" fillId="0" borderId="52" xfId="2" applyFont="1" applyBorder="1" applyAlignment="1">
      <alignment horizontal="center" vertical="top"/>
    </xf>
    <xf numFmtId="3" fontId="60" fillId="0" borderId="52" xfId="2" applyNumberFormat="1" applyFont="1" applyBorder="1" applyAlignment="1">
      <alignment horizontal="center" vertical="top" wrapText="1"/>
    </xf>
    <xf numFmtId="3" fontId="60" fillId="0" borderId="52" xfId="2" applyNumberFormat="1" applyFont="1" applyBorder="1" applyAlignment="1" applyProtection="1">
      <alignment vertical="top"/>
      <protection locked="0"/>
    </xf>
    <xf numFmtId="4" fontId="60" fillId="0" borderId="52" xfId="2" applyNumberFormat="1" applyFont="1" applyBorder="1" applyAlignment="1" applyProtection="1">
      <alignment vertical="top"/>
      <protection locked="0"/>
    </xf>
    <xf numFmtId="0" fontId="62" fillId="0" borderId="1" xfId="2" applyFont="1" applyAlignment="1">
      <alignment vertical="top"/>
    </xf>
    <xf numFmtId="49" fontId="60" fillId="0" borderId="47" xfId="2" applyNumberFormat="1" applyFont="1" applyBorder="1" applyAlignment="1">
      <alignment horizontal="center" vertical="top"/>
    </xf>
    <xf numFmtId="0" fontId="60" fillId="0" borderId="48" xfId="2" applyFont="1" applyBorder="1" applyAlignment="1">
      <alignment horizontal="center" vertical="top"/>
    </xf>
    <xf numFmtId="3" fontId="60" fillId="0" borderId="48" xfId="2" applyNumberFormat="1" applyFont="1" applyBorder="1" applyAlignment="1">
      <alignment horizontal="center" vertical="top" wrapText="1"/>
    </xf>
    <xf numFmtId="3" fontId="60" fillId="0" borderId="48" xfId="2" applyNumberFormat="1" applyFont="1" applyBorder="1" applyAlignment="1" applyProtection="1">
      <alignment vertical="top"/>
      <protection locked="0"/>
    </xf>
    <xf numFmtId="4" fontId="60" fillId="0" borderId="48" xfId="2" applyNumberFormat="1" applyFont="1" applyBorder="1" applyAlignment="1" applyProtection="1">
      <alignment vertical="top"/>
      <protection locked="0"/>
    </xf>
    <xf numFmtId="0" fontId="60" fillId="0" borderId="53" xfId="2" applyFont="1" applyBorder="1" applyAlignment="1">
      <alignment horizontal="left" vertical="top" wrapText="1"/>
    </xf>
    <xf numFmtId="0" fontId="57" fillId="0" borderId="54" xfId="2" applyFont="1" applyBorder="1" applyAlignment="1">
      <alignment horizontal="center" vertical="top"/>
    </xf>
    <xf numFmtId="0" fontId="59" fillId="0" borderId="1" xfId="2" applyFont="1" applyBorder="1" applyAlignment="1">
      <alignment horizontal="left" vertical="center" wrapText="1"/>
    </xf>
    <xf numFmtId="0" fontId="57" fillId="0" borderId="55" xfId="2" applyFont="1" applyBorder="1" applyAlignment="1">
      <alignment horizontal="center" vertical="top"/>
    </xf>
    <xf numFmtId="3" fontId="57" fillId="0" borderId="55" xfId="2" applyNumberFormat="1" applyFont="1" applyBorder="1" applyAlignment="1">
      <alignment horizontal="center" vertical="top" wrapText="1"/>
    </xf>
    <xf numFmtId="3" fontId="57" fillId="0" borderId="55" xfId="2" applyNumberFormat="1" applyFont="1" applyBorder="1" applyAlignment="1" applyProtection="1">
      <alignment vertical="top"/>
      <protection locked="0"/>
    </xf>
    <xf numFmtId="49" fontId="58" fillId="0" borderId="51" xfId="2" applyNumberFormat="1" applyFont="1" applyBorder="1" applyAlignment="1">
      <alignment horizontal="center" vertical="top"/>
    </xf>
    <xf numFmtId="0" fontId="60" fillId="0" borderId="56" xfId="2" applyFont="1" applyBorder="1" applyAlignment="1">
      <alignment horizontal="left" vertical="top" wrapText="1"/>
    </xf>
    <xf numFmtId="0" fontId="57" fillId="0" borderId="52" xfId="2" applyFont="1" applyBorder="1" applyAlignment="1">
      <alignment horizontal="center" vertical="top"/>
    </xf>
    <xf numFmtId="3" fontId="57" fillId="0" borderId="52" xfId="2" applyNumberFormat="1" applyFont="1" applyBorder="1" applyAlignment="1">
      <alignment horizontal="center" vertical="top" wrapText="1"/>
    </xf>
    <xf numFmtId="3" fontId="57" fillId="0" borderId="52" xfId="2" applyNumberFormat="1" applyFont="1" applyBorder="1" applyAlignment="1" applyProtection="1">
      <alignment vertical="top"/>
      <protection locked="0"/>
    </xf>
    <xf numFmtId="4" fontId="57" fillId="0" borderId="52" xfId="2" applyNumberFormat="1" applyFont="1" applyBorder="1" applyAlignment="1" applyProtection="1">
      <alignment vertical="top"/>
      <protection locked="0"/>
    </xf>
    <xf numFmtId="0" fontId="60" fillId="0" borderId="1" xfId="2" applyFont="1" applyBorder="1" applyAlignment="1">
      <alignment horizontal="left" vertical="center" wrapText="1"/>
    </xf>
    <xf numFmtId="0" fontId="58" fillId="0" borderId="52" xfId="2" applyFont="1" applyBorder="1" applyAlignment="1">
      <alignment horizontal="left" vertical="top" wrapText="1"/>
    </xf>
    <xf numFmtId="49" fontId="58" fillId="0" borderId="48" xfId="2" applyNumberFormat="1" applyFont="1" applyBorder="1" applyAlignment="1">
      <alignment horizontal="center" vertical="top"/>
    </xf>
    <xf numFmtId="0" fontId="60" fillId="0" borderId="48" xfId="2" applyFont="1" applyBorder="1" applyAlignment="1">
      <alignment horizontal="left" vertical="center" wrapText="1"/>
    </xf>
    <xf numFmtId="4" fontId="57" fillId="0" borderId="57" xfId="2" applyNumberFormat="1" applyFont="1" applyBorder="1" applyAlignment="1" applyProtection="1">
      <alignment vertical="top"/>
      <protection locked="0"/>
    </xf>
    <xf numFmtId="0" fontId="57" fillId="0" borderId="1" xfId="2" applyFont="1" applyBorder="1" applyAlignment="1">
      <alignment horizontal="left" vertical="top" wrapText="1"/>
    </xf>
    <xf numFmtId="4" fontId="57" fillId="0" borderId="55" xfId="2" applyNumberFormat="1" applyFont="1" applyBorder="1" applyAlignment="1" applyProtection="1">
      <alignment vertical="top"/>
      <protection locked="0"/>
    </xf>
    <xf numFmtId="0" fontId="57" fillId="0" borderId="32" xfId="2" applyFont="1" applyBorder="1" applyAlignment="1">
      <alignment horizontal="left" vertical="top" wrapText="1" indent="1"/>
    </xf>
    <xf numFmtId="0" fontId="57" fillId="0" borderId="58" xfId="2" applyFont="1" applyBorder="1" applyAlignment="1">
      <alignment horizontal="center" vertical="top"/>
    </xf>
    <xf numFmtId="3" fontId="57" fillId="0" borderId="58" xfId="2" applyNumberFormat="1" applyFont="1" applyBorder="1" applyAlignment="1">
      <alignment horizontal="center" vertical="top" wrapText="1"/>
    </xf>
    <xf numFmtId="3" fontId="57" fillId="0" borderId="58" xfId="2" applyNumberFormat="1" applyFont="1" applyBorder="1" applyAlignment="1" applyProtection="1">
      <alignment vertical="top"/>
      <protection locked="0"/>
    </xf>
    <xf numFmtId="4" fontId="57" fillId="0" borderId="58" xfId="2" applyNumberFormat="1" applyFont="1" applyBorder="1" applyAlignment="1" applyProtection="1">
      <alignment vertical="top"/>
      <protection locked="0"/>
    </xf>
    <xf numFmtId="0" fontId="63" fillId="0" borderId="59" xfId="2" applyFont="1" applyBorder="1" applyAlignment="1">
      <alignment horizontal="left" vertical="top" indent="1"/>
    </xf>
    <xf numFmtId="4" fontId="53" fillId="0" borderId="63" xfId="2" applyNumberFormat="1" applyFont="1" applyBorder="1" applyAlignment="1">
      <alignment vertical="top"/>
    </xf>
    <xf numFmtId="0" fontId="57" fillId="0" borderId="51" xfId="2" applyFont="1" applyBorder="1" applyAlignment="1">
      <alignment horizontal="center" vertical="top"/>
    </xf>
    <xf numFmtId="0" fontId="60" fillId="0" borderId="56" xfId="2" applyFont="1" applyBorder="1" applyAlignment="1">
      <alignment horizontal="left" vertical="center" wrapText="1"/>
    </xf>
    <xf numFmtId="0" fontId="58" fillId="0" borderId="53" xfId="2" applyFont="1" applyBorder="1" applyAlignment="1">
      <alignment horizontal="left" vertical="top" wrapText="1"/>
    </xf>
    <xf numFmtId="0" fontId="60" fillId="0" borderId="53" xfId="2" applyFont="1" applyBorder="1" applyAlignment="1">
      <alignment horizontal="left" vertical="center" wrapText="1"/>
    </xf>
    <xf numFmtId="0" fontId="57" fillId="0" borderId="53" xfId="2" applyFont="1" applyBorder="1" applyAlignment="1">
      <alignment horizontal="left" vertical="top" wrapText="1"/>
    </xf>
    <xf numFmtId="49" fontId="64" fillId="0" borderId="1" xfId="3" applyNumberFormat="1" applyFont="1" applyFill="1" applyBorder="1" applyAlignment="1">
      <alignment wrapText="1"/>
    </xf>
    <xf numFmtId="49" fontId="1" fillId="0" borderId="1" xfId="3" applyNumberFormat="1" applyFill="1" applyBorder="1" applyAlignment="1"/>
    <xf numFmtId="4" fontId="1" fillId="0" borderId="1" xfId="3" applyNumberFormat="1" applyFill="1" applyBorder="1" applyAlignment="1"/>
    <xf numFmtId="49" fontId="50" fillId="0" borderId="1" xfId="3" applyNumberFormat="1" applyFont="1" applyFill="1" applyBorder="1" applyAlignment="1">
      <alignment wrapText="1"/>
    </xf>
    <xf numFmtId="49" fontId="1" fillId="0" borderId="1" xfId="3" applyNumberFormat="1" applyFill="1" applyBorder="1" applyAlignment="1">
      <alignment wrapText="1"/>
    </xf>
    <xf numFmtId="49" fontId="65" fillId="0" borderId="1" xfId="3" applyNumberFormat="1" applyFont="1" applyFill="1" applyBorder="1" applyAlignment="1">
      <alignment horizontal="left"/>
    </xf>
    <xf numFmtId="0" fontId="1" fillId="0" borderId="1" xfId="3" applyFill="1" applyBorder="1" applyAlignment="1"/>
    <xf numFmtId="4" fontId="65" fillId="0" borderId="1" xfId="3" applyNumberFormat="1" applyFont="1" applyFill="1" applyBorder="1" applyAlignment="1">
      <alignment horizontal="left"/>
    </xf>
    <xf numFmtId="49" fontId="66" fillId="0" borderId="1" xfId="3" applyNumberFormat="1" applyFont="1" applyFill="1" applyBorder="1" applyAlignment="1">
      <alignment horizontal="left"/>
    </xf>
    <xf numFmtId="4" fontId="66" fillId="0" borderId="1" xfId="3" applyNumberFormat="1" applyFont="1" applyFill="1" applyBorder="1" applyAlignment="1">
      <alignment horizontal="right"/>
    </xf>
    <xf numFmtId="4" fontId="65" fillId="0" borderId="1" xfId="3" applyNumberFormat="1" applyFont="1" applyFill="1" applyBorder="1" applyAlignment="1">
      <alignment horizontal="right"/>
    </xf>
    <xf numFmtId="49" fontId="67" fillId="0" borderId="1" xfId="3" applyNumberFormat="1" applyFont="1" applyFill="1" applyBorder="1" applyAlignment="1">
      <alignment horizontal="left"/>
    </xf>
    <xf numFmtId="4" fontId="67" fillId="0" borderId="1" xfId="3" applyNumberFormat="1" applyFont="1" applyFill="1" applyBorder="1" applyAlignment="1">
      <alignment horizontal="right"/>
    </xf>
    <xf numFmtId="49" fontId="68" fillId="0" borderId="1" xfId="3" applyNumberFormat="1" applyFont="1" applyFill="1" applyBorder="1" applyAlignment="1">
      <alignment horizontal="left"/>
    </xf>
    <xf numFmtId="4" fontId="68" fillId="0" borderId="1" xfId="3" applyNumberFormat="1" applyFont="1" applyFill="1" applyBorder="1" applyAlignment="1">
      <alignment horizontal="right"/>
    </xf>
    <xf numFmtId="49" fontId="65" fillId="0" borderId="1" xfId="3" applyNumberFormat="1" applyFont="1" applyFill="1" applyBorder="1" applyAlignment="1">
      <alignment horizontal="left" wrapText="1"/>
    </xf>
    <xf numFmtId="0" fontId="1" fillId="0" borderId="1" xfId="3" applyFill="1" applyBorder="1" applyAlignment="1" applyProtection="1"/>
    <xf numFmtId="49" fontId="68" fillId="0" borderId="1" xfId="3" applyNumberFormat="1" applyFont="1" applyFill="1" applyBorder="1" applyAlignment="1">
      <alignment horizontal="left" wrapText="1"/>
    </xf>
    <xf numFmtId="49" fontId="66" fillId="0" borderId="1" xfId="3" applyNumberFormat="1" applyFont="1" applyFill="1" applyBorder="1" applyAlignment="1">
      <alignment horizontal="left" wrapText="1"/>
    </xf>
    <xf numFmtId="49" fontId="69" fillId="0" borderId="1" xfId="3" applyNumberFormat="1" applyFont="1" applyFill="1" applyBorder="1" applyAlignment="1">
      <alignment horizontal="left" wrapText="1"/>
    </xf>
    <xf numFmtId="49" fontId="69" fillId="0" borderId="1" xfId="3" applyNumberFormat="1" applyFont="1" applyFill="1" applyBorder="1" applyAlignment="1">
      <alignment horizontal="left"/>
    </xf>
    <xf numFmtId="4" fontId="69" fillId="0" borderId="1" xfId="3" applyNumberFormat="1" applyFont="1" applyFill="1" applyBorder="1" applyAlignment="1">
      <alignment horizontal="right"/>
    </xf>
    <xf numFmtId="49" fontId="65" fillId="0" borderId="1" xfId="3" applyNumberFormat="1"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8" xfId="0" applyNumberFormat="1" applyFont="1" applyBorder="1" applyAlignment="1">
      <alignment vertical="center"/>
    </xf>
    <xf numFmtId="0" fontId="0" fillId="0" borderId="8"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5" borderId="10" xfId="0" applyFont="1" applyFill="1" applyBorder="1" applyAlignment="1">
      <alignment horizontal="left" vertical="center"/>
    </xf>
    <xf numFmtId="0" fontId="0" fillId="5" borderId="10" xfId="0" applyFont="1" applyFill="1" applyBorder="1" applyAlignment="1">
      <alignment vertical="center"/>
    </xf>
    <xf numFmtId="4" fontId="4" fillId="5" borderId="10" xfId="0" applyNumberFormat="1" applyFont="1" applyFill="1" applyBorder="1" applyAlignment="1">
      <alignment vertical="center"/>
    </xf>
    <xf numFmtId="0" fontId="0" fillId="5" borderId="1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3" fillId="6" borderId="9" xfId="0" applyFont="1" applyFill="1" applyBorder="1" applyAlignment="1">
      <alignment horizontal="center" vertical="center"/>
    </xf>
    <xf numFmtId="0" fontId="3" fillId="6" borderId="10" xfId="0" applyFont="1" applyFill="1" applyBorder="1" applyAlignment="1">
      <alignment horizontal="left" vertical="center"/>
    </xf>
    <xf numFmtId="0" fontId="3" fillId="6" borderId="10" xfId="0" applyFont="1" applyFill="1" applyBorder="1" applyAlignment="1">
      <alignment horizontal="center" vertical="center"/>
    </xf>
    <xf numFmtId="0" fontId="3" fillId="6" borderId="10"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0" fontId="26"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3" borderId="0" xfId="0" applyFont="1" applyFill="1" applyAlignment="1">
      <alignment horizontal="center" vertical="center"/>
    </xf>
    <xf numFmtId="0" fontId="0" fillId="0" borderId="0" xfId="0"/>
    <xf numFmtId="0" fontId="0" fillId="0" borderId="0" xfId="0" applyFont="1" applyAlignment="1">
      <alignment vertical="center"/>
    </xf>
    <xf numFmtId="0" fontId="33" fillId="2" borderId="0" xfId="1" applyFont="1" applyFill="1" applyAlignment="1">
      <alignment vertical="center"/>
    </xf>
    <xf numFmtId="0" fontId="19" fillId="0" borderId="0" xfId="0" applyFont="1" applyBorder="1" applyAlignment="1">
      <alignment horizontal="left" vertical="center" wrapText="1"/>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Border="1" applyAlignment="1">
      <alignment horizontal="left" vertical="center"/>
    </xf>
    <xf numFmtId="0" fontId="53" fillId="0" borderId="60" xfId="2" applyFont="1" applyBorder="1" applyAlignment="1">
      <alignment horizontal="left" vertical="top" wrapText="1" indent="1"/>
    </xf>
    <xf numFmtId="0" fontId="53" fillId="0" borderId="61" xfId="2" applyFont="1" applyBorder="1" applyAlignment="1">
      <alignment horizontal="left" vertical="top" wrapText="1" indent="1"/>
    </xf>
    <xf numFmtId="0" fontId="53" fillId="0" borderId="62" xfId="2" applyFont="1" applyBorder="1" applyAlignment="1">
      <alignment horizontal="left" vertical="top" wrapText="1" indent="1"/>
    </xf>
    <xf numFmtId="49" fontId="52" fillId="0" borderId="1" xfId="2" applyNumberFormat="1" applyFont="1" applyAlignment="1">
      <alignment horizontal="center" vertical="top"/>
    </xf>
    <xf numFmtId="49" fontId="54" fillId="0" borderId="37" xfId="2" applyNumberFormat="1" applyFont="1" applyBorder="1" applyAlignment="1">
      <alignment horizontal="center" vertical="top"/>
    </xf>
    <xf numFmtId="0" fontId="53" fillId="0" borderId="1" xfId="2" applyFont="1" applyAlignment="1">
      <alignment horizontal="left" vertical="top" indent="1"/>
    </xf>
    <xf numFmtId="0" fontId="51" fillId="0" borderId="1" xfId="2" applyAlignment="1">
      <alignment vertical="top"/>
    </xf>
    <xf numFmtId="0" fontId="51" fillId="0" borderId="1" xfId="2" applyAlignment="1">
      <alignment horizontal="right" vertical="top"/>
    </xf>
    <xf numFmtId="0" fontId="55" fillId="0" borderId="37" xfId="2" applyFont="1" applyBorder="1" applyAlignment="1">
      <alignment horizontal="left" vertical="top" indent="1"/>
    </xf>
    <xf numFmtId="0" fontId="55" fillId="0" borderId="37" xfId="2" applyFont="1" applyBorder="1" applyAlignment="1">
      <alignment vertical="top"/>
    </xf>
    <xf numFmtId="0" fontId="56" fillId="0" borderId="37" xfId="2" applyFont="1" applyBorder="1" applyAlignment="1">
      <alignment vertical="top"/>
    </xf>
    <xf numFmtId="0" fontId="42" fillId="0" borderId="1" xfId="0" applyFont="1" applyBorder="1" applyAlignment="1" applyProtection="1">
      <alignment horizontal="center"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wrapText="1"/>
      <protection locked="0"/>
    </xf>
    <xf numFmtId="49" fontId="44" fillId="0" borderId="1" xfId="0" applyNumberFormat="1" applyFont="1" applyBorder="1" applyAlignment="1" applyProtection="1">
      <alignment horizontal="left" vertical="center" wrapText="1"/>
      <protection locked="0"/>
    </xf>
    <xf numFmtId="0" fontId="42" fillId="0" borderId="1" xfId="0" applyFont="1" applyBorder="1" applyAlignment="1" applyProtection="1">
      <alignment horizontal="center" vertical="center"/>
      <protection locked="0"/>
    </xf>
    <xf numFmtId="0" fontId="43" fillId="0" borderId="34" xfId="0" applyFont="1" applyBorder="1" applyAlignment="1" applyProtection="1">
      <alignment horizontal="left"/>
      <protection locked="0"/>
    </xf>
    <xf numFmtId="0" fontId="43" fillId="0" borderId="34" xfId="0" applyFont="1" applyBorder="1" applyAlignment="1" applyProtection="1">
      <alignment horizontal="left" wrapText="1"/>
      <protection locked="0"/>
    </xf>
  </cellXfs>
  <cellStyles count="4">
    <cellStyle name="Hypertextový odkaz" xfId="1" builtinId="8"/>
    <cellStyle name="normální" xfId="0" builtinId="0" customBuiltin="1"/>
    <cellStyle name="Normální 2" xfId="2"/>
    <cellStyle name="Normální 3" xfId="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twoCellAnchor>
    <xdr:from>
      <xdr:col>10</xdr:col>
      <xdr:colOff>381000</xdr:colOff>
      <xdr:row>0</xdr:row>
      <xdr:rowOff>0</xdr:rowOff>
    </xdr:from>
    <xdr:to>
      <xdr:col>13</xdr:col>
      <xdr:colOff>457200</xdr:colOff>
      <xdr:row>1</xdr:row>
      <xdr:rowOff>9525</xdr:rowOff>
    </xdr:to>
    <xdr:sp macro="" textlink="">
      <xdr:nvSpPr>
        <xdr:cNvPr id="2" name="Text Box 1"/>
        <xdr:cNvSpPr txBox="1">
          <a:spLocks noChangeArrowheads="1"/>
        </xdr:cNvSpPr>
      </xdr:nvSpPr>
      <xdr:spPr bwMode="auto">
        <a:xfrm>
          <a:off x="12030075" y="0"/>
          <a:ext cx="1676400" cy="171450"/>
        </a:xfrm>
        <a:prstGeom prst="rect">
          <a:avLst/>
        </a:prstGeom>
        <a:solidFill>
          <a:srgbClr val="FFCC00"/>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381000</xdr:colOff>
      <xdr:row>0</xdr:row>
      <xdr:rowOff>0</xdr:rowOff>
    </xdr:from>
    <xdr:to>
      <xdr:col>13</xdr:col>
      <xdr:colOff>457200</xdr:colOff>
      <xdr:row>1</xdr:row>
      <xdr:rowOff>9525</xdr:rowOff>
    </xdr:to>
    <xdr:sp macro="" textlink="">
      <xdr:nvSpPr>
        <xdr:cNvPr id="2" name="Text Box 1"/>
        <xdr:cNvSpPr txBox="1">
          <a:spLocks noChangeArrowheads="1"/>
        </xdr:cNvSpPr>
      </xdr:nvSpPr>
      <xdr:spPr bwMode="auto">
        <a:xfrm>
          <a:off x="12030075" y="0"/>
          <a:ext cx="1676400" cy="171450"/>
        </a:xfrm>
        <a:prstGeom prst="rect">
          <a:avLst/>
        </a:prstGeom>
        <a:solidFill>
          <a:srgbClr val="FFCC00"/>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381000</xdr:colOff>
      <xdr:row>0</xdr:row>
      <xdr:rowOff>0</xdr:rowOff>
    </xdr:from>
    <xdr:to>
      <xdr:col>13</xdr:col>
      <xdr:colOff>457200</xdr:colOff>
      <xdr:row>1</xdr:row>
      <xdr:rowOff>9525</xdr:rowOff>
    </xdr:to>
    <xdr:sp macro="" textlink="">
      <xdr:nvSpPr>
        <xdr:cNvPr id="2" name="Text Box 1"/>
        <xdr:cNvSpPr txBox="1">
          <a:spLocks noChangeArrowheads="1"/>
        </xdr:cNvSpPr>
      </xdr:nvSpPr>
      <xdr:spPr bwMode="auto">
        <a:xfrm>
          <a:off x="12030075" y="0"/>
          <a:ext cx="1676400" cy="171450"/>
        </a:xfrm>
        <a:prstGeom prst="rect">
          <a:avLst/>
        </a:prstGeom>
        <a:solidFill>
          <a:srgbClr val="FFCC00"/>
        </a:solidFill>
        <a:ln w="9525">
          <a:solidFill>
            <a:srgbClr val="00000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KRUM\Desktop\P_18012_COV_Jablunkov_PS-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Rozpočet"/>
      <sheetName val="Parametry"/>
    </sheetNames>
    <sheetDataSet>
      <sheetData sheetId="0" refreshError="1"/>
      <sheetData sheetId="1" refreshError="1"/>
      <sheetData sheetId="2">
        <row r="16">
          <cell r="B16" t="str">
            <v>3,60</v>
          </cell>
        </row>
        <row r="17">
          <cell r="B17" t="str">
            <v>1,00</v>
          </cell>
        </row>
        <row r="18">
          <cell r="B18" t="str">
            <v>3,00</v>
          </cell>
        </row>
        <row r="19">
          <cell r="B19" t="str">
            <v>1,00</v>
          </cell>
        </row>
        <row r="20">
          <cell r="B20" t="str">
            <v>2,00</v>
          </cell>
        </row>
        <row r="21">
          <cell r="B21" t="str">
            <v>0,00</v>
          </cell>
        </row>
        <row r="22">
          <cell r="B22" t="str">
            <v>0,00</v>
          </cell>
        </row>
        <row r="23">
          <cell r="B23" t="str">
            <v>3,25</v>
          </cell>
        </row>
        <row r="24">
          <cell r="B24" t="str">
            <v>2,00</v>
          </cell>
        </row>
        <row r="25">
          <cell r="B25" t="str">
            <v>0,00</v>
          </cell>
        </row>
        <row r="26">
          <cell r="B26" t="str">
            <v>0,952842</v>
          </cell>
        </row>
        <row r="27">
          <cell r="B27" t="str">
            <v>0,00</v>
          </cell>
        </row>
        <row r="28">
          <cell r="B28" t="str">
            <v>0,00</v>
          </cell>
        </row>
        <row r="32">
          <cell r="B32">
            <v>5</v>
          </cell>
        </row>
        <row r="33">
          <cell r="B33">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pane ySplit="1" topLeftCell="A17" activePane="bottomLeft" state="frozen"/>
      <selection pane="bottomLeft" activeCell="S31" sqref="S31"/>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455" t="s">
        <v>8</v>
      </c>
      <c r="AS2" s="456"/>
      <c r="AT2" s="456"/>
      <c r="AU2" s="456"/>
      <c r="AV2" s="456"/>
      <c r="AW2" s="456"/>
      <c r="AX2" s="456"/>
      <c r="AY2" s="456"/>
      <c r="AZ2" s="456"/>
      <c r="BA2" s="456"/>
      <c r="BB2" s="456"/>
      <c r="BC2" s="456"/>
      <c r="BD2" s="456"/>
      <c r="BE2" s="456"/>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1:74" ht="14.45" customHeight="1">
      <c r="B5" s="28"/>
      <c r="C5" s="29"/>
      <c r="D5" s="34" t="s">
        <v>16</v>
      </c>
      <c r="E5" s="29"/>
      <c r="F5" s="29"/>
      <c r="G5" s="29"/>
      <c r="H5" s="29"/>
      <c r="I5" s="29"/>
      <c r="J5" s="29"/>
      <c r="K5" s="418" t="s">
        <v>17</v>
      </c>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29"/>
      <c r="AQ5" s="31"/>
      <c r="BE5" s="416" t="s">
        <v>18</v>
      </c>
      <c r="BS5" s="24" t="s">
        <v>9</v>
      </c>
    </row>
    <row r="6" spans="1:74" ht="36.950000000000003" customHeight="1">
      <c r="B6" s="28"/>
      <c r="C6" s="29"/>
      <c r="D6" s="36" t="s">
        <v>19</v>
      </c>
      <c r="E6" s="29"/>
      <c r="F6" s="29"/>
      <c r="G6" s="29"/>
      <c r="H6" s="29"/>
      <c r="I6" s="29"/>
      <c r="J6" s="29"/>
      <c r="K6" s="420" t="s">
        <v>20</v>
      </c>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29"/>
      <c r="AQ6" s="31"/>
      <c r="BE6" s="417"/>
      <c r="BS6" s="24" t="s">
        <v>9</v>
      </c>
    </row>
    <row r="7" spans="1:74"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417"/>
      <c r="BS7" s="24" t="s">
        <v>9</v>
      </c>
    </row>
    <row r="8" spans="1:74"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417"/>
      <c r="BS8" s="24" t="s">
        <v>9</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417"/>
      <c r="BS9" s="24" t="s">
        <v>9</v>
      </c>
    </row>
    <row r="10" spans="1:74"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417"/>
      <c r="BS10" s="24" t="s">
        <v>9</v>
      </c>
    </row>
    <row r="11" spans="1:74" ht="18.399999999999999"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5</v>
      </c>
      <c r="AO11" s="29"/>
      <c r="AP11" s="29"/>
      <c r="AQ11" s="31"/>
      <c r="BE11" s="417"/>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417"/>
      <c r="BS12" s="24" t="s">
        <v>9</v>
      </c>
    </row>
    <row r="13" spans="1:74"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417"/>
      <c r="BS13" s="24" t="s">
        <v>9</v>
      </c>
    </row>
    <row r="14" spans="1:74" ht="15">
      <c r="B14" s="28"/>
      <c r="C14" s="29"/>
      <c r="D14" s="29"/>
      <c r="E14" s="421" t="s">
        <v>32</v>
      </c>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37" t="s">
        <v>30</v>
      </c>
      <c r="AL14" s="29"/>
      <c r="AM14" s="29"/>
      <c r="AN14" s="39" t="s">
        <v>32</v>
      </c>
      <c r="AO14" s="29"/>
      <c r="AP14" s="29"/>
      <c r="AQ14" s="31"/>
      <c r="BE14" s="417"/>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417"/>
      <c r="BS15" s="24" t="s">
        <v>6</v>
      </c>
    </row>
    <row r="16" spans="1:74"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417"/>
      <c r="BS16" s="24" t="s">
        <v>6</v>
      </c>
    </row>
    <row r="17" spans="2:71" ht="18.399999999999999"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5</v>
      </c>
      <c r="AO17" s="29"/>
      <c r="AP17" s="29"/>
      <c r="AQ17" s="31"/>
      <c r="BE17" s="417"/>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417"/>
      <c r="BS18" s="24" t="s">
        <v>9</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417"/>
      <c r="BS19" s="24" t="s">
        <v>9</v>
      </c>
    </row>
    <row r="20" spans="2:71" ht="16.5" customHeight="1">
      <c r="B20" s="28"/>
      <c r="C20" s="29"/>
      <c r="D20" s="29"/>
      <c r="E20" s="423" t="s">
        <v>5</v>
      </c>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29"/>
      <c r="AP20" s="29"/>
      <c r="AQ20" s="31"/>
      <c r="BE20" s="417"/>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417"/>
    </row>
    <row r="22" spans="2:71"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417"/>
    </row>
    <row r="23" spans="2:71" s="1" customFormat="1" ht="25.9"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24">
        <f>ROUND(AG51,2)</f>
        <v>0</v>
      </c>
      <c r="AL23" s="425"/>
      <c r="AM23" s="425"/>
      <c r="AN23" s="425"/>
      <c r="AO23" s="425"/>
      <c r="AP23" s="42"/>
      <c r="AQ23" s="45"/>
      <c r="BE23" s="417"/>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417"/>
    </row>
    <row r="25" spans="2:71" s="1" customFormat="1">
      <c r="B25" s="41"/>
      <c r="C25" s="42"/>
      <c r="D25" s="42"/>
      <c r="E25" s="42"/>
      <c r="F25" s="42"/>
      <c r="G25" s="42"/>
      <c r="H25" s="42"/>
      <c r="I25" s="42"/>
      <c r="J25" s="42"/>
      <c r="K25" s="42"/>
      <c r="L25" s="426" t="s">
        <v>38</v>
      </c>
      <c r="M25" s="426"/>
      <c r="N25" s="426"/>
      <c r="O25" s="426"/>
      <c r="P25" s="42"/>
      <c r="Q25" s="42"/>
      <c r="R25" s="42"/>
      <c r="S25" s="42"/>
      <c r="T25" s="42"/>
      <c r="U25" s="42"/>
      <c r="V25" s="42"/>
      <c r="W25" s="426" t="s">
        <v>39</v>
      </c>
      <c r="X25" s="426"/>
      <c r="Y25" s="426"/>
      <c r="Z25" s="426"/>
      <c r="AA25" s="426"/>
      <c r="AB25" s="426"/>
      <c r="AC25" s="426"/>
      <c r="AD25" s="426"/>
      <c r="AE25" s="426"/>
      <c r="AF25" s="42"/>
      <c r="AG25" s="42"/>
      <c r="AH25" s="42"/>
      <c r="AI25" s="42"/>
      <c r="AJ25" s="42"/>
      <c r="AK25" s="426" t="s">
        <v>40</v>
      </c>
      <c r="AL25" s="426"/>
      <c r="AM25" s="426"/>
      <c r="AN25" s="426"/>
      <c r="AO25" s="426"/>
      <c r="AP25" s="42"/>
      <c r="AQ25" s="45"/>
      <c r="BE25" s="417"/>
    </row>
    <row r="26" spans="2:71" s="2" customFormat="1" ht="14.45" customHeight="1">
      <c r="B26" s="47"/>
      <c r="C26" s="48"/>
      <c r="D26" s="49" t="s">
        <v>41</v>
      </c>
      <c r="E26" s="48"/>
      <c r="F26" s="49" t="s">
        <v>42</v>
      </c>
      <c r="G26" s="48"/>
      <c r="H26" s="48"/>
      <c r="I26" s="48"/>
      <c r="J26" s="48"/>
      <c r="K26" s="48"/>
      <c r="L26" s="427">
        <v>0.21</v>
      </c>
      <c r="M26" s="428"/>
      <c r="N26" s="428"/>
      <c r="O26" s="428"/>
      <c r="P26" s="48"/>
      <c r="Q26" s="48"/>
      <c r="R26" s="48"/>
      <c r="S26" s="48"/>
      <c r="T26" s="48"/>
      <c r="U26" s="48"/>
      <c r="V26" s="48"/>
      <c r="W26" s="429">
        <f>AK23</f>
        <v>0</v>
      </c>
      <c r="X26" s="428"/>
      <c r="Y26" s="428"/>
      <c r="Z26" s="428"/>
      <c r="AA26" s="428"/>
      <c r="AB26" s="428"/>
      <c r="AC26" s="428"/>
      <c r="AD26" s="428"/>
      <c r="AE26" s="428"/>
      <c r="AF26" s="48"/>
      <c r="AG26" s="48"/>
      <c r="AH26" s="48"/>
      <c r="AI26" s="48"/>
      <c r="AJ26" s="48"/>
      <c r="AK26" s="429">
        <f>W26*L26</f>
        <v>0</v>
      </c>
      <c r="AL26" s="428"/>
      <c r="AM26" s="428"/>
      <c r="AN26" s="428"/>
      <c r="AO26" s="428"/>
      <c r="AP26" s="48"/>
      <c r="AQ26" s="50"/>
      <c r="BE26" s="417"/>
    </row>
    <row r="27" spans="2:71" s="2" customFormat="1" ht="14.45" customHeight="1">
      <c r="B27" s="47"/>
      <c r="C27" s="48"/>
      <c r="D27" s="48"/>
      <c r="E27" s="48"/>
      <c r="F27" s="49" t="s">
        <v>43</v>
      </c>
      <c r="G27" s="48"/>
      <c r="H27" s="48"/>
      <c r="I27" s="48"/>
      <c r="J27" s="48"/>
      <c r="K27" s="48"/>
      <c r="L27" s="427">
        <v>0.15</v>
      </c>
      <c r="M27" s="428"/>
      <c r="N27" s="428"/>
      <c r="O27" s="428"/>
      <c r="P27" s="48"/>
      <c r="Q27" s="48"/>
      <c r="R27" s="48"/>
      <c r="S27" s="48"/>
      <c r="T27" s="48"/>
      <c r="U27" s="48"/>
      <c r="V27" s="48"/>
      <c r="W27" s="429">
        <v>0</v>
      </c>
      <c r="X27" s="428"/>
      <c r="Y27" s="428"/>
      <c r="Z27" s="428"/>
      <c r="AA27" s="428"/>
      <c r="AB27" s="428"/>
      <c r="AC27" s="428"/>
      <c r="AD27" s="428"/>
      <c r="AE27" s="428"/>
      <c r="AF27" s="48"/>
      <c r="AG27" s="48"/>
      <c r="AH27" s="48"/>
      <c r="AI27" s="48"/>
      <c r="AJ27" s="48"/>
      <c r="AK27" s="429">
        <f>W27*L27</f>
        <v>0</v>
      </c>
      <c r="AL27" s="428"/>
      <c r="AM27" s="428"/>
      <c r="AN27" s="428"/>
      <c r="AO27" s="428"/>
      <c r="AP27" s="48"/>
      <c r="AQ27" s="50"/>
      <c r="BE27" s="417"/>
    </row>
    <row r="28" spans="2:71" s="2" customFormat="1" ht="14.45" hidden="1" customHeight="1">
      <c r="B28" s="47"/>
      <c r="C28" s="48"/>
      <c r="D28" s="48"/>
      <c r="E28" s="48"/>
      <c r="F28" s="49" t="s">
        <v>44</v>
      </c>
      <c r="G28" s="48"/>
      <c r="H28" s="48"/>
      <c r="I28" s="48"/>
      <c r="J28" s="48"/>
      <c r="K28" s="48"/>
      <c r="L28" s="427">
        <v>0.21</v>
      </c>
      <c r="M28" s="428"/>
      <c r="N28" s="428"/>
      <c r="O28" s="428"/>
      <c r="P28" s="48"/>
      <c r="Q28" s="48"/>
      <c r="R28" s="48"/>
      <c r="S28" s="48"/>
      <c r="T28" s="48"/>
      <c r="U28" s="48"/>
      <c r="V28" s="48"/>
      <c r="W28" s="429" t="e">
        <f>ROUND(BB51,2)</f>
        <v>#REF!</v>
      </c>
      <c r="X28" s="428"/>
      <c r="Y28" s="428"/>
      <c r="Z28" s="428"/>
      <c r="AA28" s="428"/>
      <c r="AB28" s="428"/>
      <c r="AC28" s="428"/>
      <c r="AD28" s="428"/>
      <c r="AE28" s="428"/>
      <c r="AF28" s="48"/>
      <c r="AG28" s="48"/>
      <c r="AH28" s="48"/>
      <c r="AI28" s="48"/>
      <c r="AJ28" s="48"/>
      <c r="AK28" s="429">
        <v>0</v>
      </c>
      <c r="AL28" s="428"/>
      <c r="AM28" s="428"/>
      <c r="AN28" s="428"/>
      <c r="AO28" s="428"/>
      <c r="AP28" s="48"/>
      <c r="AQ28" s="50"/>
      <c r="BE28" s="417"/>
    </row>
    <row r="29" spans="2:71" s="2" customFormat="1" ht="14.45" hidden="1" customHeight="1">
      <c r="B29" s="47"/>
      <c r="C29" s="48"/>
      <c r="D29" s="48"/>
      <c r="E29" s="48"/>
      <c r="F29" s="49" t="s">
        <v>45</v>
      </c>
      <c r="G29" s="48"/>
      <c r="H29" s="48"/>
      <c r="I29" s="48"/>
      <c r="J29" s="48"/>
      <c r="K29" s="48"/>
      <c r="L29" s="427">
        <v>0.15</v>
      </c>
      <c r="M29" s="428"/>
      <c r="N29" s="428"/>
      <c r="O29" s="428"/>
      <c r="P29" s="48"/>
      <c r="Q29" s="48"/>
      <c r="R29" s="48"/>
      <c r="S29" s="48"/>
      <c r="T29" s="48"/>
      <c r="U29" s="48"/>
      <c r="V29" s="48"/>
      <c r="W29" s="429" t="e">
        <f>ROUND(BC51,2)</f>
        <v>#REF!</v>
      </c>
      <c r="X29" s="428"/>
      <c r="Y29" s="428"/>
      <c r="Z29" s="428"/>
      <c r="AA29" s="428"/>
      <c r="AB29" s="428"/>
      <c r="AC29" s="428"/>
      <c r="AD29" s="428"/>
      <c r="AE29" s="428"/>
      <c r="AF29" s="48"/>
      <c r="AG29" s="48"/>
      <c r="AH29" s="48"/>
      <c r="AI29" s="48"/>
      <c r="AJ29" s="48"/>
      <c r="AK29" s="429">
        <v>0</v>
      </c>
      <c r="AL29" s="428"/>
      <c r="AM29" s="428"/>
      <c r="AN29" s="428"/>
      <c r="AO29" s="428"/>
      <c r="AP29" s="48"/>
      <c r="AQ29" s="50"/>
      <c r="BE29" s="417"/>
    </row>
    <row r="30" spans="2:71" s="2" customFormat="1" ht="14.45" hidden="1" customHeight="1">
      <c r="B30" s="47"/>
      <c r="C30" s="48"/>
      <c r="D30" s="48"/>
      <c r="E30" s="48"/>
      <c r="F30" s="49" t="s">
        <v>46</v>
      </c>
      <c r="G30" s="48"/>
      <c r="H30" s="48"/>
      <c r="I30" s="48"/>
      <c r="J30" s="48"/>
      <c r="K30" s="48"/>
      <c r="L30" s="427">
        <v>0</v>
      </c>
      <c r="M30" s="428"/>
      <c r="N30" s="428"/>
      <c r="O30" s="428"/>
      <c r="P30" s="48"/>
      <c r="Q30" s="48"/>
      <c r="R30" s="48"/>
      <c r="S30" s="48"/>
      <c r="T30" s="48"/>
      <c r="U30" s="48"/>
      <c r="V30" s="48"/>
      <c r="W30" s="429" t="e">
        <f>ROUND(BD51,2)</f>
        <v>#REF!</v>
      </c>
      <c r="X30" s="428"/>
      <c r="Y30" s="428"/>
      <c r="Z30" s="428"/>
      <c r="AA30" s="428"/>
      <c r="AB30" s="428"/>
      <c r="AC30" s="428"/>
      <c r="AD30" s="428"/>
      <c r="AE30" s="428"/>
      <c r="AF30" s="48"/>
      <c r="AG30" s="48"/>
      <c r="AH30" s="48"/>
      <c r="AI30" s="48"/>
      <c r="AJ30" s="48"/>
      <c r="AK30" s="429">
        <v>0</v>
      </c>
      <c r="AL30" s="428"/>
      <c r="AM30" s="428"/>
      <c r="AN30" s="428"/>
      <c r="AO30" s="428"/>
      <c r="AP30" s="48"/>
      <c r="AQ30" s="50"/>
      <c r="BE30" s="417"/>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417"/>
    </row>
    <row r="32" spans="2:71" s="1" customFormat="1" ht="25.9" customHeight="1">
      <c r="B32" s="41"/>
      <c r="C32" s="51"/>
      <c r="D32" s="52" t="s">
        <v>47</v>
      </c>
      <c r="E32" s="53"/>
      <c r="F32" s="53"/>
      <c r="G32" s="53"/>
      <c r="H32" s="53"/>
      <c r="I32" s="53"/>
      <c r="J32" s="53"/>
      <c r="K32" s="53"/>
      <c r="L32" s="53"/>
      <c r="M32" s="53"/>
      <c r="N32" s="53"/>
      <c r="O32" s="53"/>
      <c r="P32" s="53"/>
      <c r="Q32" s="53"/>
      <c r="R32" s="53"/>
      <c r="S32" s="53"/>
      <c r="T32" s="54" t="s">
        <v>48</v>
      </c>
      <c r="U32" s="53"/>
      <c r="V32" s="53"/>
      <c r="W32" s="53"/>
      <c r="X32" s="430" t="s">
        <v>49</v>
      </c>
      <c r="Y32" s="431"/>
      <c r="Z32" s="431"/>
      <c r="AA32" s="431"/>
      <c r="AB32" s="431"/>
      <c r="AC32" s="53"/>
      <c r="AD32" s="53"/>
      <c r="AE32" s="53"/>
      <c r="AF32" s="53"/>
      <c r="AG32" s="53"/>
      <c r="AH32" s="53"/>
      <c r="AI32" s="53"/>
      <c r="AJ32" s="53"/>
      <c r="AK32" s="432">
        <f>SUM(AK23:AK30)</f>
        <v>0</v>
      </c>
      <c r="AL32" s="431"/>
      <c r="AM32" s="431"/>
      <c r="AN32" s="431"/>
      <c r="AO32" s="433"/>
      <c r="AP32" s="51"/>
      <c r="AQ32" s="55"/>
      <c r="BE32" s="417"/>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56" s="1" customFormat="1" ht="36.950000000000003" customHeight="1">
      <c r="B39" s="41"/>
      <c r="C39" s="61" t="s">
        <v>50</v>
      </c>
      <c r="AR39" s="41"/>
    </row>
    <row r="40" spans="2:56" s="1" customFormat="1" ht="6.95" customHeight="1">
      <c r="B40" s="41"/>
      <c r="AR40" s="41"/>
    </row>
    <row r="41" spans="2:56" s="3" customFormat="1" ht="14.45" customHeight="1">
      <c r="B41" s="62"/>
      <c r="C41" s="63" t="s">
        <v>16</v>
      </c>
      <c r="L41" s="3" t="str">
        <f>K5</f>
        <v>Hydroprojekt-315011</v>
      </c>
      <c r="AR41" s="62"/>
    </row>
    <row r="42" spans="2:56" s="4" customFormat="1" ht="36.950000000000003" customHeight="1">
      <c r="B42" s="64"/>
      <c r="C42" s="65" t="s">
        <v>19</v>
      </c>
      <c r="L42" s="434" t="str">
        <f>K6</f>
        <v>Rekonstrukce ČOV v Sanatoriu Jablunkov, a.s.</v>
      </c>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R42" s="64"/>
    </row>
    <row r="43" spans="2:56" s="1" customFormat="1" ht="6.95" customHeight="1">
      <c r="B43" s="41"/>
      <c r="AR43" s="41"/>
    </row>
    <row r="44" spans="2:56" s="1" customFormat="1" ht="15">
      <c r="B44" s="41"/>
      <c r="C44" s="63" t="s">
        <v>23</v>
      </c>
      <c r="L44" s="66" t="str">
        <f>IF(K8="","",K8)</f>
        <v xml:space="preserve"> </v>
      </c>
      <c r="AI44" s="63" t="s">
        <v>25</v>
      </c>
      <c r="AM44" s="436" t="str">
        <f>IF(AN8= "","",AN8)</f>
        <v>9. 7. 2018</v>
      </c>
      <c r="AN44" s="436"/>
      <c r="AR44" s="41"/>
    </row>
    <row r="45" spans="2:56" s="1" customFormat="1" ht="6.95" customHeight="1">
      <c r="B45" s="41"/>
      <c r="AR45" s="41"/>
    </row>
    <row r="46" spans="2:56" s="1" customFormat="1" ht="15">
      <c r="B46" s="41"/>
      <c r="C46" s="63" t="s">
        <v>27</v>
      </c>
      <c r="L46" s="3" t="str">
        <f>IF(E11= "","",E11)</f>
        <v>Sanatorium Jablunkov a.s.</v>
      </c>
      <c r="AI46" s="63" t="s">
        <v>33</v>
      </c>
      <c r="AM46" s="437" t="str">
        <f>IF(E17="","",E17)</f>
        <v>Sweco Hydroprojekt a.s., divize Morava</v>
      </c>
      <c r="AN46" s="437"/>
      <c r="AO46" s="437"/>
      <c r="AP46" s="437"/>
      <c r="AR46" s="41"/>
      <c r="AS46" s="438" t="s">
        <v>51</v>
      </c>
      <c r="AT46" s="439"/>
      <c r="AU46" s="68"/>
      <c r="AV46" s="68"/>
      <c r="AW46" s="68"/>
      <c r="AX46" s="68"/>
      <c r="AY46" s="68"/>
      <c r="AZ46" s="68"/>
      <c r="BA46" s="68"/>
      <c r="BB46" s="68"/>
      <c r="BC46" s="68"/>
      <c r="BD46" s="69"/>
    </row>
    <row r="47" spans="2:56" s="1" customFormat="1" ht="15">
      <c r="B47" s="41"/>
      <c r="C47" s="63" t="s">
        <v>31</v>
      </c>
      <c r="L47" s="3" t="str">
        <f>IF(E14= "Vyplň údaj","",E14)</f>
        <v/>
      </c>
      <c r="AR47" s="41"/>
      <c r="AS47" s="440"/>
      <c r="AT47" s="441"/>
      <c r="AU47" s="42"/>
      <c r="AV47" s="42"/>
      <c r="AW47" s="42"/>
      <c r="AX47" s="42"/>
      <c r="AY47" s="42"/>
      <c r="AZ47" s="42"/>
      <c r="BA47" s="42"/>
      <c r="BB47" s="42"/>
      <c r="BC47" s="42"/>
      <c r="BD47" s="70"/>
    </row>
    <row r="48" spans="2:56" s="1" customFormat="1" ht="10.9" customHeight="1">
      <c r="B48" s="41"/>
      <c r="AR48" s="41"/>
      <c r="AS48" s="440"/>
      <c r="AT48" s="441"/>
      <c r="AU48" s="42"/>
      <c r="AV48" s="42"/>
      <c r="AW48" s="42"/>
      <c r="AX48" s="42"/>
      <c r="AY48" s="42"/>
      <c r="AZ48" s="42"/>
      <c r="BA48" s="42"/>
      <c r="BB48" s="42"/>
      <c r="BC48" s="42"/>
      <c r="BD48" s="70"/>
    </row>
    <row r="49" spans="1:91" s="1" customFormat="1" ht="29.25" customHeight="1">
      <c r="B49" s="41"/>
      <c r="C49" s="442" t="s">
        <v>52</v>
      </c>
      <c r="D49" s="443"/>
      <c r="E49" s="443"/>
      <c r="F49" s="443"/>
      <c r="G49" s="443"/>
      <c r="H49" s="71"/>
      <c r="I49" s="444" t="s">
        <v>53</v>
      </c>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5" t="s">
        <v>54</v>
      </c>
      <c r="AH49" s="443"/>
      <c r="AI49" s="443"/>
      <c r="AJ49" s="443"/>
      <c r="AK49" s="443"/>
      <c r="AL49" s="443"/>
      <c r="AM49" s="443"/>
      <c r="AN49" s="444" t="s">
        <v>55</v>
      </c>
      <c r="AO49" s="443"/>
      <c r="AP49" s="443"/>
      <c r="AQ49" s="72" t="s">
        <v>56</v>
      </c>
      <c r="AR49" s="41"/>
      <c r="AS49" s="73" t="s">
        <v>57</v>
      </c>
      <c r="AT49" s="74" t="s">
        <v>58</v>
      </c>
      <c r="AU49" s="74" t="s">
        <v>59</v>
      </c>
      <c r="AV49" s="74" t="s">
        <v>60</v>
      </c>
      <c r="AW49" s="74" t="s">
        <v>61</v>
      </c>
      <c r="AX49" s="74" t="s">
        <v>62</v>
      </c>
      <c r="AY49" s="74" t="s">
        <v>63</v>
      </c>
      <c r="AZ49" s="74" t="s">
        <v>64</v>
      </c>
      <c r="BA49" s="74" t="s">
        <v>65</v>
      </c>
      <c r="BB49" s="74" t="s">
        <v>66</v>
      </c>
      <c r="BC49" s="74" t="s">
        <v>67</v>
      </c>
      <c r="BD49" s="75" t="s">
        <v>68</v>
      </c>
    </row>
    <row r="50" spans="1:91" s="1" customFormat="1" ht="10.9" customHeight="1">
      <c r="B50" s="41"/>
      <c r="AR50" s="41"/>
      <c r="AS50" s="76"/>
      <c r="AT50" s="68"/>
      <c r="AU50" s="68"/>
      <c r="AV50" s="68"/>
      <c r="AW50" s="68"/>
      <c r="AX50" s="68"/>
      <c r="AY50" s="68"/>
      <c r="AZ50" s="68"/>
      <c r="BA50" s="68"/>
      <c r="BB50" s="68"/>
      <c r="BC50" s="68"/>
      <c r="BD50" s="69"/>
    </row>
    <row r="51" spans="1:91" s="4" customFormat="1" ht="32.450000000000003" customHeight="1">
      <c r="B51" s="64"/>
      <c r="C51" s="77" t="s">
        <v>69</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453">
        <f>ROUND(AG52,2)</f>
        <v>0</v>
      </c>
      <c r="AH51" s="453"/>
      <c r="AI51" s="453"/>
      <c r="AJ51" s="453"/>
      <c r="AK51" s="453"/>
      <c r="AL51" s="453"/>
      <c r="AM51" s="453"/>
      <c r="AN51" s="454">
        <f>AN52</f>
        <v>0</v>
      </c>
      <c r="AO51" s="454"/>
      <c r="AP51" s="454"/>
      <c r="AQ51" s="79" t="s">
        <v>5</v>
      </c>
      <c r="AR51" s="64"/>
      <c r="AS51" s="80">
        <f>ROUND(AS52,2)</f>
        <v>0</v>
      </c>
      <c r="AT51" s="81" t="e">
        <f t="shared" ref="AT51:AT67" si="0">ROUND(SUM(AV51:AW51),2)</f>
        <v>#REF!</v>
      </c>
      <c r="AU51" s="82" t="e">
        <f>ROUND(AU52,5)</f>
        <v>#REF!</v>
      </c>
      <c r="AV51" s="81" t="e">
        <f>ROUND(AZ51*L26,2)</f>
        <v>#REF!</v>
      </c>
      <c r="AW51" s="81" t="e">
        <f>ROUND(BA51*L27,2)</f>
        <v>#REF!</v>
      </c>
      <c r="AX51" s="81" t="e">
        <f>ROUND(BB51*L26,2)</f>
        <v>#REF!</v>
      </c>
      <c r="AY51" s="81" t="e">
        <f>ROUND(BC51*L27,2)</f>
        <v>#REF!</v>
      </c>
      <c r="AZ51" s="81" t="e">
        <f>ROUND(AZ52,2)</f>
        <v>#REF!</v>
      </c>
      <c r="BA51" s="81" t="e">
        <f>ROUND(BA52,2)</f>
        <v>#REF!</v>
      </c>
      <c r="BB51" s="81" t="e">
        <f>ROUND(BB52,2)</f>
        <v>#REF!</v>
      </c>
      <c r="BC51" s="81" t="e">
        <f>ROUND(BC52,2)</f>
        <v>#REF!</v>
      </c>
      <c r="BD51" s="83" t="e">
        <f>ROUND(BD52,2)</f>
        <v>#REF!</v>
      </c>
      <c r="BS51" s="65" t="s">
        <v>70</v>
      </c>
      <c r="BT51" s="65" t="s">
        <v>71</v>
      </c>
      <c r="BU51" s="84" t="s">
        <v>72</v>
      </c>
      <c r="BV51" s="65" t="s">
        <v>73</v>
      </c>
      <c r="BW51" s="65" t="s">
        <v>7</v>
      </c>
      <c r="BX51" s="65" t="s">
        <v>74</v>
      </c>
      <c r="CL51" s="65" t="s">
        <v>5</v>
      </c>
    </row>
    <row r="52" spans="1:91" s="5" customFormat="1" ht="31.5" customHeight="1">
      <c r="B52" s="85"/>
      <c r="C52" s="86"/>
      <c r="D52" s="449" t="s">
        <v>75</v>
      </c>
      <c r="E52" s="449"/>
      <c r="F52" s="449"/>
      <c r="G52" s="449"/>
      <c r="H52" s="449"/>
      <c r="I52" s="87"/>
      <c r="J52" s="449" t="s">
        <v>76</v>
      </c>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8">
        <f>ROUND(SUM(AG53:AG67),2)</f>
        <v>0</v>
      </c>
      <c r="AH52" s="447"/>
      <c r="AI52" s="447"/>
      <c r="AJ52" s="447"/>
      <c r="AK52" s="447"/>
      <c r="AL52" s="447"/>
      <c r="AM52" s="447"/>
      <c r="AN52" s="446">
        <f>AG52*1.21</f>
        <v>0</v>
      </c>
      <c r="AO52" s="447"/>
      <c r="AP52" s="447"/>
      <c r="AQ52" s="88" t="s">
        <v>77</v>
      </c>
      <c r="AR52" s="85"/>
      <c r="AS52" s="89">
        <f>ROUND(SUM(AS53:AS67),2)</f>
        <v>0</v>
      </c>
      <c r="AT52" s="90" t="e">
        <f t="shared" si="0"/>
        <v>#REF!</v>
      </c>
      <c r="AU52" s="91" t="e">
        <f>ROUND(SUM(AU53:AU67),5)</f>
        <v>#REF!</v>
      </c>
      <c r="AV52" s="90" t="e">
        <f>ROUND(AZ52*L26,2)</f>
        <v>#REF!</v>
      </c>
      <c r="AW52" s="90" t="e">
        <f>ROUND(BA52*L27,2)</f>
        <v>#REF!</v>
      </c>
      <c r="AX52" s="90" t="e">
        <f>ROUND(BB52*L26,2)</f>
        <v>#REF!</v>
      </c>
      <c r="AY52" s="90" t="e">
        <f>ROUND(BC52*L27,2)</f>
        <v>#REF!</v>
      </c>
      <c r="AZ52" s="90" t="e">
        <f>ROUND(SUM(AZ53:AZ67),2)</f>
        <v>#REF!</v>
      </c>
      <c r="BA52" s="90" t="e">
        <f>ROUND(SUM(BA53:BA67),2)</f>
        <v>#REF!</v>
      </c>
      <c r="BB52" s="90" t="e">
        <f>ROUND(SUM(BB53:BB67),2)</f>
        <v>#REF!</v>
      </c>
      <c r="BC52" s="90" t="e">
        <f>ROUND(SUM(BC53:BC67),2)</f>
        <v>#REF!</v>
      </c>
      <c r="BD52" s="92" t="e">
        <f>ROUND(SUM(BD53:BD67),2)</f>
        <v>#REF!</v>
      </c>
      <c r="BS52" s="93" t="s">
        <v>70</v>
      </c>
      <c r="BT52" s="93" t="s">
        <v>78</v>
      </c>
      <c r="BU52" s="93" t="s">
        <v>72</v>
      </c>
      <c r="BV52" s="93" t="s">
        <v>73</v>
      </c>
      <c r="BW52" s="93" t="s">
        <v>79</v>
      </c>
      <c r="BX52" s="93" t="s">
        <v>7</v>
      </c>
      <c r="CL52" s="93" t="s">
        <v>5</v>
      </c>
      <c r="CM52" s="93" t="s">
        <v>80</v>
      </c>
    </row>
    <row r="53" spans="1:91" s="6" customFormat="1" ht="16.5" customHeight="1">
      <c r="A53" s="94" t="s">
        <v>81</v>
      </c>
      <c r="B53" s="95"/>
      <c r="C53" s="9"/>
      <c r="D53" s="9"/>
      <c r="E53" s="452" t="s">
        <v>82</v>
      </c>
      <c r="F53" s="452"/>
      <c r="G53" s="452"/>
      <c r="H53" s="452"/>
      <c r="I53" s="452"/>
      <c r="J53" s="9"/>
      <c r="K53" s="452" t="s">
        <v>83</v>
      </c>
      <c r="L53" s="452"/>
      <c r="M53" s="452"/>
      <c r="N53" s="452"/>
      <c r="O53" s="452"/>
      <c r="P53" s="452"/>
      <c r="Q53" s="452"/>
      <c r="R53" s="452"/>
      <c r="S53" s="452"/>
      <c r="T53" s="452"/>
      <c r="U53" s="452"/>
      <c r="V53" s="452"/>
      <c r="W53" s="452"/>
      <c r="X53" s="452"/>
      <c r="Y53" s="452"/>
      <c r="Z53" s="452"/>
      <c r="AA53" s="452"/>
      <c r="AB53" s="452"/>
      <c r="AC53" s="452"/>
      <c r="AD53" s="452"/>
      <c r="AE53" s="452"/>
      <c r="AF53" s="452"/>
      <c r="AG53" s="450">
        <f>'001 - SO 101 Rekonstrukce...'!J29</f>
        <v>0</v>
      </c>
      <c r="AH53" s="451"/>
      <c r="AI53" s="451"/>
      <c r="AJ53" s="451"/>
      <c r="AK53" s="451"/>
      <c r="AL53" s="451"/>
      <c r="AM53" s="451"/>
      <c r="AN53" s="450">
        <f t="shared" ref="AN53:AN67" si="1">SUM(AG53,AT53)</f>
        <v>0</v>
      </c>
      <c r="AO53" s="451"/>
      <c r="AP53" s="451"/>
      <c r="AQ53" s="96" t="s">
        <v>84</v>
      </c>
      <c r="AR53" s="95"/>
      <c r="AS53" s="97">
        <v>0</v>
      </c>
      <c r="AT53" s="98">
        <f t="shared" si="0"/>
        <v>0</v>
      </c>
      <c r="AU53" s="99">
        <f>'001 - SO 101 Rekonstrukce...'!P90</f>
        <v>0</v>
      </c>
      <c r="AV53" s="98">
        <f>'001 - SO 101 Rekonstrukce...'!J32</f>
        <v>0</v>
      </c>
      <c r="AW53" s="98">
        <f>'001 - SO 101 Rekonstrukce...'!J33</f>
        <v>0</v>
      </c>
      <c r="AX53" s="98">
        <f>'001 - SO 101 Rekonstrukce...'!J34</f>
        <v>0</v>
      </c>
      <c r="AY53" s="98">
        <f>'001 - SO 101 Rekonstrukce...'!J35</f>
        <v>0</v>
      </c>
      <c r="AZ53" s="98">
        <f>'001 - SO 101 Rekonstrukce...'!F32</f>
        <v>0</v>
      </c>
      <c r="BA53" s="98">
        <f>'001 - SO 101 Rekonstrukce...'!F33</f>
        <v>0</v>
      </c>
      <c r="BB53" s="98">
        <f>'001 - SO 101 Rekonstrukce...'!F34</f>
        <v>0</v>
      </c>
      <c r="BC53" s="98">
        <f>'001 - SO 101 Rekonstrukce...'!F35</f>
        <v>0</v>
      </c>
      <c r="BD53" s="100">
        <f>'001 - SO 101 Rekonstrukce...'!F36</f>
        <v>0</v>
      </c>
      <c r="BT53" s="101" t="s">
        <v>80</v>
      </c>
      <c r="BV53" s="101" t="s">
        <v>73</v>
      </c>
      <c r="BW53" s="101" t="s">
        <v>85</v>
      </c>
      <c r="BX53" s="101" t="s">
        <v>79</v>
      </c>
      <c r="CL53" s="101" t="s">
        <v>5</v>
      </c>
    </row>
    <row r="54" spans="1:91" s="6" customFormat="1" ht="16.5" customHeight="1">
      <c r="A54" s="94" t="s">
        <v>81</v>
      </c>
      <c r="B54" s="95"/>
      <c r="C54" s="9"/>
      <c r="D54" s="9"/>
      <c r="E54" s="452" t="s">
        <v>86</v>
      </c>
      <c r="F54" s="452"/>
      <c r="G54" s="452"/>
      <c r="H54" s="452"/>
      <c r="I54" s="452"/>
      <c r="J54" s="9"/>
      <c r="K54" s="452" t="s">
        <v>87</v>
      </c>
      <c r="L54" s="452"/>
      <c r="M54" s="452"/>
      <c r="N54" s="452"/>
      <c r="O54" s="452"/>
      <c r="P54" s="452"/>
      <c r="Q54" s="452"/>
      <c r="R54" s="452"/>
      <c r="S54" s="452"/>
      <c r="T54" s="452"/>
      <c r="U54" s="452"/>
      <c r="V54" s="452"/>
      <c r="W54" s="452"/>
      <c r="X54" s="452"/>
      <c r="Y54" s="452"/>
      <c r="Z54" s="452"/>
      <c r="AA54" s="452"/>
      <c r="AB54" s="452"/>
      <c r="AC54" s="452"/>
      <c r="AD54" s="452"/>
      <c r="AE54" s="452"/>
      <c r="AF54" s="452"/>
      <c r="AG54" s="450">
        <f>'002 - SO 102 Vyspravení š...'!J29</f>
        <v>0</v>
      </c>
      <c r="AH54" s="451"/>
      <c r="AI54" s="451"/>
      <c r="AJ54" s="451"/>
      <c r="AK54" s="451"/>
      <c r="AL54" s="451"/>
      <c r="AM54" s="451"/>
      <c r="AN54" s="450">
        <f t="shared" si="1"/>
        <v>0</v>
      </c>
      <c r="AO54" s="451"/>
      <c r="AP54" s="451"/>
      <c r="AQ54" s="96" t="s">
        <v>84</v>
      </c>
      <c r="AR54" s="95"/>
      <c r="AS54" s="97">
        <v>0</v>
      </c>
      <c r="AT54" s="98">
        <f t="shared" si="0"/>
        <v>0</v>
      </c>
      <c r="AU54" s="99">
        <f>'002 - SO 102 Vyspravení š...'!P96</f>
        <v>0</v>
      </c>
      <c r="AV54" s="98">
        <f>'002 - SO 102 Vyspravení š...'!J32</f>
        <v>0</v>
      </c>
      <c r="AW54" s="98">
        <f>'002 - SO 102 Vyspravení š...'!J33</f>
        <v>0</v>
      </c>
      <c r="AX54" s="98">
        <f>'002 - SO 102 Vyspravení š...'!J34</f>
        <v>0</v>
      </c>
      <c r="AY54" s="98">
        <f>'002 - SO 102 Vyspravení š...'!J35</f>
        <v>0</v>
      </c>
      <c r="AZ54" s="98">
        <f>'002 - SO 102 Vyspravení š...'!F32</f>
        <v>0</v>
      </c>
      <c r="BA54" s="98">
        <f>'002 - SO 102 Vyspravení š...'!F33</f>
        <v>0</v>
      </c>
      <c r="BB54" s="98">
        <f>'002 - SO 102 Vyspravení š...'!F34</f>
        <v>0</v>
      </c>
      <c r="BC54" s="98">
        <f>'002 - SO 102 Vyspravení š...'!F35</f>
        <v>0</v>
      </c>
      <c r="BD54" s="100">
        <f>'002 - SO 102 Vyspravení š...'!F36</f>
        <v>0</v>
      </c>
      <c r="BT54" s="101" t="s">
        <v>80</v>
      </c>
      <c r="BV54" s="101" t="s">
        <v>73</v>
      </c>
      <c r="BW54" s="101" t="s">
        <v>88</v>
      </c>
      <c r="BX54" s="101" t="s">
        <v>79</v>
      </c>
      <c r="CL54" s="101" t="s">
        <v>5</v>
      </c>
    </row>
    <row r="55" spans="1:91" s="6" customFormat="1" ht="16.5" customHeight="1">
      <c r="A55" s="94" t="s">
        <v>81</v>
      </c>
      <c r="B55" s="95"/>
      <c r="C55" s="9"/>
      <c r="D55" s="9"/>
      <c r="E55" s="452" t="s">
        <v>89</v>
      </c>
      <c r="F55" s="452"/>
      <c r="G55" s="452"/>
      <c r="H55" s="452"/>
      <c r="I55" s="452"/>
      <c r="J55" s="9"/>
      <c r="K55" s="452" t="s">
        <v>90</v>
      </c>
      <c r="L55" s="452"/>
      <c r="M55" s="452"/>
      <c r="N55" s="452"/>
      <c r="O55" s="452"/>
      <c r="P55" s="452"/>
      <c r="Q55" s="452"/>
      <c r="R55" s="452"/>
      <c r="S55" s="452"/>
      <c r="T55" s="452"/>
      <c r="U55" s="452"/>
      <c r="V55" s="452"/>
      <c r="W55" s="452"/>
      <c r="X55" s="452"/>
      <c r="Y55" s="452"/>
      <c r="Z55" s="452"/>
      <c r="AA55" s="452"/>
      <c r="AB55" s="452"/>
      <c r="AC55" s="452"/>
      <c r="AD55" s="452"/>
      <c r="AE55" s="452"/>
      <c r="AF55" s="452"/>
      <c r="AG55" s="450">
        <f>'003 - SO 103 Aktivační ná...'!J29</f>
        <v>0</v>
      </c>
      <c r="AH55" s="451"/>
      <c r="AI55" s="451"/>
      <c r="AJ55" s="451"/>
      <c r="AK55" s="451"/>
      <c r="AL55" s="451"/>
      <c r="AM55" s="451"/>
      <c r="AN55" s="450">
        <f t="shared" si="1"/>
        <v>0</v>
      </c>
      <c r="AO55" s="451"/>
      <c r="AP55" s="451"/>
      <c r="AQ55" s="96" t="s">
        <v>84</v>
      </c>
      <c r="AR55" s="95"/>
      <c r="AS55" s="97">
        <v>0</v>
      </c>
      <c r="AT55" s="98">
        <f t="shared" si="0"/>
        <v>0</v>
      </c>
      <c r="AU55" s="99">
        <f>'003 - SO 103 Aktivační ná...'!P97</f>
        <v>0</v>
      </c>
      <c r="AV55" s="98">
        <f>'003 - SO 103 Aktivační ná...'!J32</f>
        <v>0</v>
      </c>
      <c r="AW55" s="98">
        <f>'003 - SO 103 Aktivační ná...'!J33</f>
        <v>0</v>
      </c>
      <c r="AX55" s="98">
        <f>'003 - SO 103 Aktivační ná...'!J34</f>
        <v>0</v>
      </c>
      <c r="AY55" s="98">
        <f>'003 - SO 103 Aktivační ná...'!J35</f>
        <v>0</v>
      </c>
      <c r="AZ55" s="98">
        <f>'003 - SO 103 Aktivační ná...'!F32</f>
        <v>0</v>
      </c>
      <c r="BA55" s="98">
        <f>'003 - SO 103 Aktivační ná...'!F33</f>
        <v>0</v>
      </c>
      <c r="BB55" s="98">
        <f>'003 - SO 103 Aktivační ná...'!F34</f>
        <v>0</v>
      </c>
      <c r="BC55" s="98">
        <f>'003 - SO 103 Aktivační ná...'!F35</f>
        <v>0</v>
      </c>
      <c r="BD55" s="100">
        <f>'003 - SO 103 Aktivační ná...'!F36</f>
        <v>0</v>
      </c>
      <c r="BT55" s="101" t="s">
        <v>80</v>
      </c>
      <c r="BV55" s="101" t="s">
        <v>73</v>
      </c>
      <c r="BW55" s="101" t="s">
        <v>91</v>
      </c>
      <c r="BX55" s="101" t="s">
        <v>79</v>
      </c>
      <c r="CL55" s="101" t="s">
        <v>5</v>
      </c>
    </row>
    <row r="56" spans="1:91" s="6" customFormat="1" ht="16.5" customHeight="1">
      <c r="A56" s="94" t="s">
        <v>81</v>
      </c>
      <c r="B56" s="95"/>
      <c r="C56" s="9"/>
      <c r="D56" s="9"/>
      <c r="E56" s="452" t="s">
        <v>92</v>
      </c>
      <c r="F56" s="452"/>
      <c r="G56" s="452"/>
      <c r="H56" s="452"/>
      <c r="I56" s="452"/>
      <c r="J56" s="9"/>
      <c r="K56" s="452" t="s">
        <v>93</v>
      </c>
      <c r="L56" s="452"/>
      <c r="M56" s="452"/>
      <c r="N56" s="452"/>
      <c r="O56" s="452"/>
      <c r="P56" s="452"/>
      <c r="Q56" s="452"/>
      <c r="R56" s="452"/>
      <c r="S56" s="452"/>
      <c r="T56" s="452"/>
      <c r="U56" s="452"/>
      <c r="V56" s="452"/>
      <c r="W56" s="452"/>
      <c r="X56" s="452"/>
      <c r="Y56" s="452"/>
      <c r="Z56" s="452"/>
      <c r="AA56" s="452"/>
      <c r="AB56" s="452"/>
      <c r="AC56" s="452"/>
      <c r="AD56" s="452"/>
      <c r="AE56" s="452"/>
      <c r="AF56" s="452"/>
      <c r="AG56" s="450">
        <f>'004 - SO 104 Vyspravení d...'!J29</f>
        <v>0</v>
      </c>
      <c r="AH56" s="451"/>
      <c r="AI56" s="451"/>
      <c r="AJ56" s="451"/>
      <c r="AK56" s="451"/>
      <c r="AL56" s="451"/>
      <c r="AM56" s="451"/>
      <c r="AN56" s="450">
        <f t="shared" si="1"/>
        <v>0</v>
      </c>
      <c r="AO56" s="451"/>
      <c r="AP56" s="451"/>
      <c r="AQ56" s="96" t="s">
        <v>84</v>
      </c>
      <c r="AR56" s="95"/>
      <c r="AS56" s="97">
        <v>0</v>
      </c>
      <c r="AT56" s="98">
        <f t="shared" si="0"/>
        <v>0</v>
      </c>
      <c r="AU56" s="99">
        <f>'004 - SO 104 Vyspravení d...'!P89</f>
        <v>0</v>
      </c>
      <c r="AV56" s="98">
        <f>'004 - SO 104 Vyspravení d...'!J32</f>
        <v>0</v>
      </c>
      <c r="AW56" s="98">
        <f>'004 - SO 104 Vyspravení d...'!J33</f>
        <v>0</v>
      </c>
      <c r="AX56" s="98">
        <f>'004 - SO 104 Vyspravení d...'!J34</f>
        <v>0</v>
      </c>
      <c r="AY56" s="98">
        <f>'004 - SO 104 Vyspravení d...'!J35</f>
        <v>0</v>
      </c>
      <c r="AZ56" s="98">
        <f>'004 - SO 104 Vyspravení d...'!F32</f>
        <v>0</v>
      </c>
      <c r="BA56" s="98">
        <f>'004 - SO 104 Vyspravení d...'!F33</f>
        <v>0</v>
      </c>
      <c r="BB56" s="98">
        <f>'004 - SO 104 Vyspravení d...'!F34</f>
        <v>0</v>
      </c>
      <c r="BC56" s="98">
        <f>'004 - SO 104 Vyspravení d...'!F35</f>
        <v>0</v>
      </c>
      <c r="BD56" s="100">
        <f>'004 - SO 104 Vyspravení d...'!F36</f>
        <v>0</v>
      </c>
      <c r="BT56" s="101" t="s">
        <v>80</v>
      </c>
      <c r="BV56" s="101" t="s">
        <v>73</v>
      </c>
      <c r="BW56" s="101" t="s">
        <v>94</v>
      </c>
      <c r="BX56" s="101" t="s">
        <v>79</v>
      </c>
      <c r="CL56" s="101" t="s">
        <v>5</v>
      </c>
    </row>
    <row r="57" spans="1:91" s="6" customFormat="1" ht="28.5" customHeight="1">
      <c r="A57" s="94" t="s">
        <v>81</v>
      </c>
      <c r="B57" s="95"/>
      <c r="C57" s="9"/>
      <c r="D57" s="9"/>
      <c r="E57" s="452" t="s">
        <v>95</v>
      </c>
      <c r="F57" s="452"/>
      <c r="G57" s="452"/>
      <c r="H57" s="452"/>
      <c r="I57" s="452"/>
      <c r="J57" s="9"/>
      <c r="K57" s="452" t="s">
        <v>96</v>
      </c>
      <c r="L57" s="452"/>
      <c r="M57" s="452"/>
      <c r="N57" s="452"/>
      <c r="O57" s="452"/>
      <c r="P57" s="452"/>
      <c r="Q57" s="452"/>
      <c r="R57" s="452"/>
      <c r="S57" s="452"/>
      <c r="T57" s="452"/>
      <c r="U57" s="452"/>
      <c r="V57" s="452"/>
      <c r="W57" s="452"/>
      <c r="X57" s="452"/>
      <c r="Y57" s="452"/>
      <c r="Z57" s="452"/>
      <c r="AA57" s="452"/>
      <c r="AB57" s="452"/>
      <c r="AC57" s="452"/>
      <c r="AD57" s="452"/>
      <c r="AE57" s="452"/>
      <c r="AF57" s="452"/>
      <c r="AG57" s="450">
        <f>'005 - SO 105 Drobné stave...'!J29</f>
        <v>0</v>
      </c>
      <c r="AH57" s="451"/>
      <c r="AI57" s="451"/>
      <c r="AJ57" s="451"/>
      <c r="AK57" s="451"/>
      <c r="AL57" s="451"/>
      <c r="AM57" s="451"/>
      <c r="AN57" s="450">
        <f t="shared" si="1"/>
        <v>0</v>
      </c>
      <c r="AO57" s="451"/>
      <c r="AP57" s="451"/>
      <c r="AQ57" s="96" t="s">
        <v>84</v>
      </c>
      <c r="AR57" s="95"/>
      <c r="AS57" s="97">
        <v>0</v>
      </c>
      <c r="AT57" s="98">
        <f t="shared" si="0"/>
        <v>0</v>
      </c>
      <c r="AU57" s="99">
        <f>'005 - SO 105 Drobné stave...'!P103</f>
        <v>0</v>
      </c>
      <c r="AV57" s="98">
        <f>'005 - SO 105 Drobné stave...'!J32</f>
        <v>0</v>
      </c>
      <c r="AW57" s="98">
        <f>'005 - SO 105 Drobné stave...'!J33</f>
        <v>0</v>
      </c>
      <c r="AX57" s="98">
        <f>'005 - SO 105 Drobné stave...'!J34</f>
        <v>0</v>
      </c>
      <c r="AY57" s="98">
        <f>'005 - SO 105 Drobné stave...'!J35</f>
        <v>0</v>
      </c>
      <c r="AZ57" s="98">
        <f>'005 - SO 105 Drobné stave...'!F32</f>
        <v>0</v>
      </c>
      <c r="BA57" s="98">
        <f>'005 - SO 105 Drobné stave...'!F33</f>
        <v>0</v>
      </c>
      <c r="BB57" s="98">
        <f>'005 - SO 105 Drobné stave...'!F34</f>
        <v>0</v>
      </c>
      <c r="BC57" s="98">
        <f>'005 - SO 105 Drobné stave...'!F35</f>
        <v>0</v>
      </c>
      <c r="BD57" s="100">
        <f>'005 - SO 105 Drobné stave...'!F36</f>
        <v>0</v>
      </c>
      <c r="BT57" s="101" t="s">
        <v>80</v>
      </c>
      <c r="BV57" s="101" t="s">
        <v>73</v>
      </c>
      <c r="BW57" s="101" t="s">
        <v>97</v>
      </c>
      <c r="BX57" s="101" t="s">
        <v>79</v>
      </c>
      <c r="CL57" s="101" t="s">
        <v>5</v>
      </c>
    </row>
    <row r="58" spans="1:91" s="6" customFormat="1" ht="16.5" customHeight="1">
      <c r="A58" s="94" t="s">
        <v>81</v>
      </c>
      <c r="B58" s="95"/>
      <c r="C58" s="9"/>
      <c r="D58" s="9"/>
      <c r="E58" s="452" t="s">
        <v>98</v>
      </c>
      <c r="F58" s="452"/>
      <c r="G58" s="452"/>
      <c r="H58" s="452"/>
      <c r="I58" s="452"/>
      <c r="J58" s="9"/>
      <c r="K58" s="452" t="s">
        <v>99</v>
      </c>
      <c r="L58" s="452"/>
      <c r="M58" s="452"/>
      <c r="N58" s="452"/>
      <c r="O58" s="452"/>
      <c r="P58" s="452"/>
      <c r="Q58" s="452"/>
      <c r="R58" s="452"/>
      <c r="S58" s="452"/>
      <c r="T58" s="452"/>
      <c r="U58" s="452"/>
      <c r="V58" s="452"/>
      <c r="W58" s="452"/>
      <c r="X58" s="452"/>
      <c r="Y58" s="452"/>
      <c r="Z58" s="452"/>
      <c r="AA58" s="452"/>
      <c r="AB58" s="452"/>
      <c r="AC58" s="452"/>
      <c r="AD58" s="452"/>
      <c r="AE58" s="452"/>
      <c r="AF58" s="452"/>
      <c r="AG58" s="450">
        <f>'006 - SO 106 Rekonstrukce...'!J29</f>
        <v>0</v>
      </c>
      <c r="AH58" s="451"/>
      <c r="AI58" s="451"/>
      <c r="AJ58" s="451"/>
      <c r="AK58" s="451"/>
      <c r="AL58" s="451"/>
      <c r="AM58" s="451"/>
      <c r="AN58" s="450">
        <f t="shared" si="1"/>
        <v>0</v>
      </c>
      <c r="AO58" s="451"/>
      <c r="AP58" s="451"/>
      <c r="AQ58" s="96" t="s">
        <v>84</v>
      </c>
      <c r="AR58" s="95"/>
      <c r="AS58" s="97">
        <v>0</v>
      </c>
      <c r="AT58" s="98">
        <f t="shared" si="0"/>
        <v>0</v>
      </c>
      <c r="AU58" s="99">
        <f>'006 - SO 106 Rekonstrukce...'!P95</f>
        <v>0</v>
      </c>
      <c r="AV58" s="98">
        <f>'006 - SO 106 Rekonstrukce...'!J32</f>
        <v>0</v>
      </c>
      <c r="AW58" s="98">
        <f>'006 - SO 106 Rekonstrukce...'!J33</f>
        <v>0</v>
      </c>
      <c r="AX58" s="98">
        <f>'006 - SO 106 Rekonstrukce...'!J34</f>
        <v>0</v>
      </c>
      <c r="AY58" s="98">
        <f>'006 - SO 106 Rekonstrukce...'!J35</f>
        <v>0</v>
      </c>
      <c r="AZ58" s="98">
        <f>'006 - SO 106 Rekonstrukce...'!F32</f>
        <v>0</v>
      </c>
      <c r="BA58" s="98">
        <f>'006 - SO 106 Rekonstrukce...'!F33</f>
        <v>0</v>
      </c>
      <c r="BB58" s="98">
        <f>'006 - SO 106 Rekonstrukce...'!F34</f>
        <v>0</v>
      </c>
      <c r="BC58" s="98">
        <f>'006 - SO 106 Rekonstrukce...'!F35</f>
        <v>0</v>
      </c>
      <c r="BD58" s="100">
        <f>'006 - SO 106 Rekonstrukce...'!F36</f>
        <v>0</v>
      </c>
      <c r="BT58" s="101" t="s">
        <v>80</v>
      </c>
      <c r="BV58" s="101" t="s">
        <v>73</v>
      </c>
      <c r="BW58" s="101" t="s">
        <v>100</v>
      </c>
      <c r="BX58" s="101" t="s">
        <v>79</v>
      </c>
      <c r="CL58" s="101" t="s">
        <v>5</v>
      </c>
    </row>
    <row r="59" spans="1:91" s="6" customFormat="1" ht="16.5" customHeight="1">
      <c r="A59" s="94" t="s">
        <v>81</v>
      </c>
      <c r="B59" s="95"/>
      <c r="C59" s="9"/>
      <c r="D59" s="9"/>
      <c r="E59" s="452" t="s">
        <v>101</v>
      </c>
      <c r="F59" s="452"/>
      <c r="G59" s="452"/>
      <c r="H59" s="452"/>
      <c r="I59" s="452"/>
      <c r="J59" s="9"/>
      <c r="K59" s="452" t="s">
        <v>102</v>
      </c>
      <c r="L59" s="452"/>
      <c r="M59" s="452"/>
      <c r="N59" s="452"/>
      <c r="O59" s="452"/>
      <c r="P59" s="452"/>
      <c r="Q59" s="452"/>
      <c r="R59" s="452"/>
      <c r="S59" s="452"/>
      <c r="T59" s="452"/>
      <c r="U59" s="452"/>
      <c r="V59" s="452"/>
      <c r="W59" s="452"/>
      <c r="X59" s="452"/>
      <c r="Y59" s="452"/>
      <c r="Z59" s="452"/>
      <c r="AA59" s="452"/>
      <c r="AB59" s="452"/>
      <c r="AC59" s="452"/>
      <c r="AD59" s="452"/>
      <c r="AE59" s="452"/>
      <c r="AF59" s="452"/>
      <c r="AG59" s="450">
        <f>'007 - SO 107 Spojovací po...'!J29</f>
        <v>0</v>
      </c>
      <c r="AH59" s="451"/>
      <c r="AI59" s="451"/>
      <c r="AJ59" s="451"/>
      <c r="AK59" s="451"/>
      <c r="AL59" s="451"/>
      <c r="AM59" s="451"/>
      <c r="AN59" s="450">
        <f t="shared" si="1"/>
        <v>0</v>
      </c>
      <c r="AO59" s="451"/>
      <c r="AP59" s="451"/>
      <c r="AQ59" s="96" t="s">
        <v>84</v>
      </c>
      <c r="AR59" s="95"/>
      <c r="AS59" s="97">
        <v>0</v>
      </c>
      <c r="AT59" s="98">
        <f t="shared" si="0"/>
        <v>0</v>
      </c>
      <c r="AU59" s="99">
        <f>'007 - SO 107 Spojovací po...'!P93</f>
        <v>0</v>
      </c>
      <c r="AV59" s="98">
        <f>'007 - SO 107 Spojovací po...'!J32</f>
        <v>0</v>
      </c>
      <c r="AW59" s="98">
        <f>'007 - SO 107 Spojovací po...'!J33</f>
        <v>0</v>
      </c>
      <c r="AX59" s="98">
        <f>'007 - SO 107 Spojovací po...'!J34</f>
        <v>0</v>
      </c>
      <c r="AY59" s="98">
        <f>'007 - SO 107 Spojovací po...'!J35</f>
        <v>0</v>
      </c>
      <c r="AZ59" s="98">
        <f>'007 - SO 107 Spojovací po...'!F32</f>
        <v>0</v>
      </c>
      <c r="BA59" s="98">
        <f>'007 - SO 107 Spojovací po...'!F33</f>
        <v>0</v>
      </c>
      <c r="BB59" s="98">
        <f>'007 - SO 107 Spojovací po...'!F34</f>
        <v>0</v>
      </c>
      <c r="BC59" s="98">
        <f>'007 - SO 107 Spojovací po...'!F35</f>
        <v>0</v>
      </c>
      <c r="BD59" s="100">
        <f>'007 - SO 107 Spojovací po...'!F36</f>
        <v>0</v>
      </c>
      <c r="BT59" s="101" t="s">
        <v>80</v>
      </c>
      <c r="BV59" s="101" t="s">
        <v>73</v>
      </c>
      <c r="BW59" s="101" t="s">
        <v>103</v>
      </c>
      <c r="BX59" s="101" t="s">
        <v>79</v>
      </c>
      <c r="CL59" s="101" t="s">
        <v>5</v>
      </c>
    </row>
    <row r="60" spans="1:91" s="6" customFormat="1" ht="16.5" customHeight="1">
      <c r="A60" s="94" t="s">
        <v>81</v>
      </c>
      <c r="B60" s="95"/>
      <c r="C60" s="9"/>
      <c r="D60" s="9"/>
      <c r="E60" s="452" t="s">
        <v>104</v>
      </c>
      <c r="F60" s="452"/>
      <c r="G60" s="452"/>
      <c r="H60" s="452"/>
      <c r="I60" s="452"/>
      <c r="J60" s="9"/>
      <c r="K60" s="452" t="s">
        <v>105</v>
      </c>
      <c r="L60" s="452"/>
      <c r="M60" s="452"/>
      <c r="N60" s="452"/>
      <c r="O60" s="452"/>
      <c r="P60" s="452"/>
      <c r="Q60" s="452"/>
      <c r="R60" s="452"/>
      <c r="S60" s="452"/>
      <c r="T60" s="452"/>
      <c r="U60" s="452"/>
      <c r="V60" s="452"/>
      <c r="W60" s="452"/>
      <c r="X60" s="452"/>
      <c r="Y60" s="452"/>
      <c r="Z60" s="452"/>
      <c r="AA60" s="452"/>
      <c r="AB60" s="452"/>
      <c r="AC60" s="452"/>
      <c r="AD60" s="452"/>
      <c r="AE60" s="452"/>
      <c r="AF60" s="452"/>
      <c r="AG60" s="450">
        <f>'008 - SO 108 Zpevněné plochy'!J29</f>
        <v>0</v>
      </c>
      <c r="AH60" s="451"/>
      <c r="AI60" s="451"/>
      <c r="AJ60" s="451"/>
      <c r="AK60" s="451"/>
      <c r="AL60" s="451"/>
      <c r="AM60" s="451"/>
      <c r="AN60" s="450">
        <f t="shared" si="1"/>
        <v>0</v>
      </c>
      <c r="AO60" s="451"/>
      <c r="AP60" s="451"/>
      <c r="AQ60" s="96" t="s">
        <v>84</v>
      </c>
      <c r="AR60" s="95"/>
      <c r="AS60" s="97">
        <v>0</v>
      </c>
      <c r="AT60" s="98">
        <f t="shared" si="0"/>
        <v>0</v>
      </c>
      <c r="AU60" s="99">
        <f>'008 - SO 108 Zpevněné plochy'!P88</f>
        <v>0</v>
      </c>
      <c r="AV60" s="98">
        <f>'008 - SO 108 Zpevněné plochy'!J32</f>
        <v>0</v>
      </c>
      <c r="AW60" s="98">
        <f>'008 - SO 108 Zpevněné plochy'!J33</f>
        <v>0</v>
      </c>
      <c r="AX60" s="98">
        <f>'008 - SO 108 Zpevněné plochy'!J34</f>
        <v>0</v>
      </c>
      <c r="AY60" s="98">
        <f>'008 - SO 108 Zpevněné plochy'!J35</f>
        <v>0</v>
      </c>
      <c r="AZ60" s="98">
        <f>'008 - SO 108 Zpevněné plochy'!F32</f>
        <v>0</v>
      </c>
      <c r="BA60" s="98">
        <f>'008 - SO 108 Zpevněné plochy'!F33</f>
        <v>0</v>
      </c>
      <c r="BB60" s="98">
        <f>'008 - SO 108 Zpevněné plochy'!F34</f>
        <v>0</v>
      </c>
      <c r="BC60" s="98">
        <f>'008 - SO 108 Zpevněné plochy'!F35</f>
        <v>0</v>
      </c>
      <c r="BD60" s="100">
        <f>'008 - SO 108 Zpevněné plochy'!F36</f>
        <v>0</v>
      </c>
      <c r="BT60" s="101" t="s">
        <v>80</v>
      </c>
      <c r="BV60" s="101" t="s">
        <v>73</v>
      </c>
      <c r="BW60" s="101" t="s">
        <v>106</v>
      </c>
      <c r="BX60" s="101" t="s">
        <v>79</v>
      </c>
      <c r="CL60" s="101" t="s">
        <v>5</v>
      </c>
    </row>
    <row r="61" spans="1:91" s="6" customFormat="1" ht="16.5" customHeight="1">
      <c r="A61" s="94" t="s">
        <v>81</v>
      </c>
      <c r="B61" s="95"/>
      <c r="C61" s="9"/>
      <c r="D61" s="9"/>
      <c r="E61" s="452" t="s">
        <v>107</v>
      </c>
      <c r="F61" s="452"/>
      <c r="G61" s="452"/>
      <c r="H61" s="452"/>
      <c r="I61" s="452"/>
      <c r="J61" s="9"/>
      <c r="K61" s="452" t="s">
        <v>108</v>
      </c>
      <c r="L61" s="452"/>
      <c r="M61" s="452"/>
      <c r="N61" s="452"/>
      <c r="O61" s="452"/>
      <c r="P61" s="452"/>
      <c r="Q61" s="452"/>
      <c r="R61" s="452"/>
      <c r="S61" s="452"/>
      <c r="T61" s="452"/>
      <c r="U61" s="452"/>
      <c r="V61" s="452"/>
      <c r="W61" s="452"/>
      <c r="X61" s="452"/>
      <c r="Y61" s="452"/>
      <c r="Z61" s="452"/>
      <c r="AA61" s="452"/>
      <c r="AB61" s="452"/>
      <c r="AC61" s="452"/>
      <c r="AD61" s="452"/>
      <c r="AE61" s="452"/>
      <c r="AF61" s="452"/>
      <c r="AG61" s="450">
        <f>'009 - SO 109 Demolice bio...'!J29</f>
        <v>0</v>
      </c>
      <c r="AH61" s="451"/>
      <c r="AI61" s="451"/>
      <c r="AJ61" s="451"/>
      <c r="AK61" s="451"/>
      <c r="AL61" s="451"/>
      <c r="AM61" s="451"/>
      <c r="AN61" s="450">
        <f t="shared" si="1"/>
        <v>0</v>
      </c>
      <c r="AO61" s="451"/>
      <c r="AP61" s="451"/>
      <c r="AQ61" s="96" t="s">
        <v>84</v>
      </c>
      <c r="AR61" s="95"/>
      <c r="AS61" s="97">
        <v>0</v>
      </c>
      <c r="AT61" s="98">
        <f t="shared" si="0"/>
        <v>0</v>
      </c>
      <c r="AU61" s="99">
        <f>'009 - SO 109 Demolice bio...'!P86</f>
        <v>0</v>
      </c>
      <c r="AV61" s="98">
        <f>'009 - SO 109 Demolice bio...'!J32</f>
        <v>0</v>
      </c>
      <c r="AW61" s="98">
        <f>'009 - SO 109 Demolice bio...'!J33</f>
        <v>0</v>
      </c>
      <c r="AX61" s="98">
        <f>'009 - SO 109 Demolice bio...'!J34</f>
        <v>0</v>
      </c>
      <c r="AY61" s="98">
        <f>'009 - SO 109 Demolice bio...'!J35</f>
        <v>0</v>
      </c>
      <c r="AZ61" s="98">
        <f>'009 - SO 109 Demolice bio...'!F32</f>
        <v>0</v>
      </c>
      <c r="BA61" s="98">
        <f>'009 - SO 109 Demolice bio...'!F33</f>
        <v>0</v>
      </c>
      <c r="BB61" s="98">
        <f>'009 - SO 109 Demolice bio...'!F34</f>
        <v>0</v>
      </c>
      <c r="BC61" s="98">
        <f>'009 - SO 109 Demolice bio...'!F35</f>
        <v>0</v>
      </c>
      <c r="BD61" s="100">
        <f>'009 - SO 109 Demolice bio...'!F36</f>
        <v>0</v>
      </c>
      <c r="BT61" s="101" t="s">
        <v>80</v>
      </c>
      <c r="BV61" s="101" t="s">
        <v>73</v>
      </c>
      <c r="BW61" s="101" t="s">
        <v>109</v>
      </c>
      <c r="BX61" s="101" t="s">
        <v>79</v>
      </c>
      <c r="CL61" s="101" t="s">
        <v>5</v>
      </c>
    </row>
    <row r="62" spans="1:91" s="6" customFormat="1" ht="16.5" customHeight="1">
      <c r="A62" s="94" t="s">
        <v>81</v>
      </c>
      <c r="B62" s="95"/>
      <c r="C62" s="9"/>
      <c r="D62" s="9"/>
      <c r="E62" s="452" t="s">
        <v>110</v>
      </c>
      <c r="F62" s="452"/>
      <c r="G62" s="452"/>
      <c r="H62" s="452"/>
      <c r="I62" s="452"/>
      <c r="J62" s="9"/>
      <c r="K62" s="452" t="s">
        <v>111</v>
      </c>
      <c r="L62" s="452"/>
      <c r="M62" s="452"/>
      <c r="N62" s="452"/>
      <c r="O62" s="452"/>
      <c r="P62" s="452"/>
      <c r="Q62" s="452"/>
      <c r="R62" s="452"/>
      <c r="S62" s="452"/>
      <c r="T62" s="452"/>
      <c r="U62" s="452"/>
      <c r="V62" s="452"/>
      <c r="W62" s="452"/>
      <c r="X62" s="452"/>
      <c r="Y62" s="452"/>
      <c r="Z62" s="452"/>
      <c r="AA62" s="452"/>
      <c r="AB62" s="452"/>
      <c r="AC62" s="452"/>
      <c r="AD62" s="452"/>
      <c r="AE62" s="452"/>
      <c r="AF62" s="452"/>
      <c r="AG62" s="450">
        <f>'010 - SO 110 Dočasná komu...'!J29</f>
        <v>0</v>
      </c>
      <c r="AH62" s="451"/>
      <c r="AI62" s="451"/>
      <c r="AJ62" s="451"/>
      <c r="AK62" s="451"/>
      <c r="AL62" s="451"/>
      <c r="AM62" s="451"/>
      <c r="AN62" s="450">
        <f t="shared" si="1"/>
        <v>0</v>
      </c>
      <c r="AO62" s="451"/>
      <c r="AP62" s="451"/>
      <c r="AQ62" s="96" t="s">
        <v>84</v>
      </c>
      <c r="AR62" s="95"/>
      <c r="AS62" s="97">
        <v>0</v>
      </c>
      <c r="AT62" s="98">
        <f t="shared" si="0"/>
        <v>0</v>
      </c>
      <c r="AU62" s="99">
        <f>'010 - SO 110 Dočasná komu...'!P87</f>
        <v>0</v>
      </c>
      <c r="AV62" s="98">
        <f>'010 - SO 110 Dočasná komu...'!J32</f>
        <v>0</v>
      </c>
      <c r="AW62" s="98">
        <f>'010 - SO 110 Dočasná komu...'!J33</f>
        <v>0</v>
      </c>
      <c r="AX62" s="98">
        <f>'010 - SO 110 Dočasná komu...'!J34</f>
        <v>0</v>
      </c>
      <c r="AY62" s="98">
        <f>'010 - SO 110 Dočasná komu...'!J35</f>
        <v>0</v>
      </c>
      <c r="AZ62" s="98">
        <f>'010 - SO 110 Dočasná komu...'!F32</f>
        <v>0</v>
      </c>
      <c r="BA62" s="98">
        <f>'010 - SO 110 Dočasná komu...'!F33</f>
        <v>0</v>
      </c>
      <c r="BB62" s="98">
        <f>'010 - SO 110 Dočasná komu...'!F34</f>
        <v>0</v>
      </c>
      <c r="BC62" s="98">
        <f>'010 - SO 110 Dočasná komu...'!F35</f>
        <v>0</v>
      </c>
      <c r="BD62" s="100">
        <f>'010 - SO 110 Dočasná komu...'!F36</f>
        <v>0</v>
      </c>
      <c r="BT62" s="101" t="s">
        <v>80</v>
      </c>
      <c r="BV62" s="101" t="s">
        <v>73</v>
      </c>
      <c r="BW62" s="101" t="s">
        <v>112</v>
      </c>
      <c r="BX62" s="101" t="s">
        <v>79</v>
      </c>
      <c r="CL62" s="101" t="s">
        <v>5</v>
      </c>
    </row>
    <row r="63" spans="1:91" s="6" customFormat="1" ht="16.5" customHeight="1">
      <c r="A63" s="94" t="s">
        <v>81</v>
      </c>
      <c r="B63" s="95"/>
      <c r="C63" s="9"/>
      <c r="D63" s="9"/>
      <c r="E63" s="452" t="s">
        <v>113</v>
      </c>
      <c r="F63" s="452"/>
      <c r="G63" s="452"/>
      <c r="H63" s="452"/>
      <c r="I63" s="452"/>
      <c r="J63" s="9"/>
      <c r="K63" s="452" t="s">
        <v>114</v>
      </c>
      <c r="L63" s="452"/>
      <c r="M63" s="452"/>
      <c r="N63" s="452"/>
      <c r="O63" s="452"/>
      <c r="P63" s="452"/>
      <c r="Q63" s="452"/>
      <c r="R63" s="452"/>
      <c r="S63" s="452"/>
      <c r="T63" s="452"/>
      <c r="U63" s="452"/>
      <c r="V63" s="452"/>
      <c r="W63" s="452"/>
      <c r="X63" s="452"/>
      <c r="Y63" s="452"/>
      <c r="Z63" s="452"/>
      <c r="AA63" s="452"/>
      <c r="AB63" s="452"/>
      <c r="AC63" s="452"/>
      <c r="AD63" s="452"/>
      <c r="AE63" s="452"/>
      <c r="AF63" s="452"/>
      <c r="AG63" s="450">
        <f>'011 - PS 101 Mechanické p...'!F68</f>
        <v>0</v>
      </c>
      <c r="AH63" s="451"/>
      <c r="AI63" s="451"/>
      <c r="AJ63" s="451"/>
      <c r="AK63" s="451"/>
      <c r="AL63" s="451"/>
      <c r="AM63" s="451"/>
      <c r="AN63" s="450">
        <f>AG63*1.21</f>
        <v>0</v>
      </c>
      <c r="AO63" s="451"/>
      <c r="AP63" s="451"/>
      <c r="AQ63" s="96" t="s">
        <v>84</v>
      </c>
      <c r="AR63" s="95"/>
      <c r="AS63" s="97">
        <v>0</v>
      </c>
      <c r="AT63" s="98" t="e">
        <f t="shared" si="0"/>
        <v>#REF!</v>
      </c>
      <c r="AU63" s="99" t="e">
        <f>#REF!</f>
        <v>#REF!</v>
      </c>
      <c r="AV63" s="98" t="e">
        <f>#REF!</f>
        <v>#REF!</v>
      </c>
      <c r="AW63" s="98" t="e">
        <f>#REF!</f>
        <v>#REF!</v>
      </c>
      <c r="AX63" s="98" t="e">
        <f>#REF!</f>
        <v>#REF!</v>
      </c>
      <c r="AY63" s="98" t="e">
        <f>#REF!</f>
        <v>#REF!</v>
      </c>
      <c r="AZ63" s="98" t="e">
        <f>#REF!</f>
        <v>#REF!</v>
      </c>
      <c r="BA63" s="98" t="e">
        <f>#REF!</f>
        <v>#REF!</v>
      </c>
      <c r="BB63" s="98" t="e">
        <f>#REF!</f>
        <v>#REF!</v>
      </c>
      <c r="BC63" s="98" t="e">
        <f>#REF!</f>
        <v>#REF!</v>
      </c>
      <c r="BD63" s="100" t="e">
        <f>#REF!</f>
        <v>#REF!</v>
      </c>
      <c r="BT63" s="101" t="s">
        <v>80</v>
      </c>
      <c r="BV63" s="101" t="s">
        <v>73</v>
      </c>
      <c r="BW63" s="101" t="s">
        <v>115</v>
      </c>
      <c r="BX63" s="101" t="s">
        <v>79</v>
      </c>
      <c r="CL63" s="101" t="s">
        <v>5</v>
      </c>
    </row>
    <row r="64" spans="1:91" s="6" customFormat="1" ht="16.5" customHeight="1">
      <c r="A64" s="94" t="s">
        <v>81</v>
      </c>
      <c r="B64" s="95"/>
      <c r="C64" s="9"/>
      <c r="D64" s="9"/>
      <c r="E64" s="452" t="s">
        <v>116</v>
      </c>
      <c r="F64" s="452"/>
      <c r="G64" s="452"/>
      <c r="H64" s="452"/>
      <c r="I64" s="452"/>
      <c r="J64" s="9"/>
      <c r="K64" s="452" t="s">
        <v>117</v>
      </c>
      <c r="L64" s="452"/>
      <c r="M64" s="452"/>
      <c r="N64" s="452"/>
      <c r="O64" s="452"/>
      <c r="P64" s="452"/>
      <c r="Q64" s="452"/>
      <c r="R64" s="452"/>
      <c r="S64" s="452"/>
      <c r="T64" s="452"/>
      <c r="U64" s="452"/>
      <c r="V64" s="452"/>
      <c r="W64" s="452"/>
      <c r="X64" s="452"/>
      <c r="Y64" s="452"/>
      <c r="Z64" s="452"/>
      <c r="AA64" s="452"/>
      <c r="AB64" s="452"/>
      <c r="AC64" s="452"/>
      <c r="AD64" s="452"/>
      <c r="AE64" s="452"/>
      <c r="AF64" s="452"/>
      <c r="AG64" s="450">
        <f>'012 - PS 102 Biologické č...'!F111</f>
        <v>0</v>
      </c>
      <c r="AH64" s="451"/>
      <c r="AI64" s="451"/>
      <c r="AJ64" s="451"/>
      <c r="AK64" s="451"/>
      <c r="AL64" s="451"/>
      <c r="AM64" s="451"/>
      <c r="AN64" s="450">
        <f t="shared" ref="AN64:AN66" si="2">AG64*1.21</f>
        <v>0</v>
      </c>
      <c r="AO64" s="451"/>
      <c r="AP64" s="451"/>
      <c r="AQ64" s="96" t="s">
        <v>84</v>
      </c>
      <c r="AR64" s="95"/>
      <c r="AS64" s="97">
        <v>0</v>
      </c>
      <c r="AT64" s="98" t="e">
        <f t="shared" si="0"/>
        <v>#REF!</v>
      </c>
      <c r="AU64" s="99" t="e">
        <f>#REF!</f>
        <v>#REF!</v>
      </c>
      <c r="AV64" s="98" t="e">
        <f>#REF!</f>
        <v>#REF!</v>
      </c>
      <c r="AW64" s="98" t="e">
        <f>#REF!</f>
        <v>#REF!</v>
      </c>
      <c r="AX64" s="98" t="e">
        <f>#REF!</f>
        <v>#REF!</v>
      </c>
      <c r="AY64" s="98" t="e">
        <f>#REF!</f>
        <v>#REF!</v>
      </c>
      <c r="AZ64" s="98" t="e">
        <f>#REF!</f>
        <v>#REF!</v>
      </c>
      <c r="BA64" s="98" t="e">
        <f>#REF!</f>
        <v>#REF!</v>
      </c>
      <c r="BB64" s="98" t="e">
        <f>#REF!</f>
        <v>#REF!</v>
      </c>
      <c r="BC64" s="98" t="e">
        <f>#REF!</f>
        <v>#REF!</v>
      </c>
      <c r="BD64" s="100" t="e">
        <f>#REF!</f>
        <v>#REF!</v>
      </c>
      <c r="BT64" s="101" t="s">
        <v>80</v>
      </c>
      <c r="BV64" s="101" t="s">
        <v>73</v>
      </c>
      <c r="BW64" s="101" t="s">
        <v>118</v>
      </c>
      <c r="BX64" s="101" t="s">
        <v>79</v>
      </c>
      <c r="CL64" s="101" t="s">
        <v>5</v>
      </c>
    </row>
    <row r="65" spans="1:90" s="6" customFormat="1" ht="28.5" customHeight="1">
      <c r="A65" s="94" t="s">
        <v>81</v>
      </c>
      <c r="B65" s="95"/>
      <c r="C65" s="9"/>
      <c r="D65" s="9"/>
      <c r="E65" s="452" t="s">
        <v>119</v>
      </c>
      <c r="F65" s="452"/>
      <c r="G65" s="452"/>
      <c r="H65" s="452"/>
      <c r="I65" s="452"/>
      <c r="J65" s="9"/>
      <c r="K65" s="452" t="s">
        <v>120</v>
      </c>
      <c r="L65" s="452"/>
      <c r="M65" s="452"/>
      <c r="N65" s="452"/>
      <c r="O65" s="452"/>
      <c r="P65" s="452"/>
      <c r="Q65" s="452"/>
      <c r="R65" s="452"/>
      <c r="S65" s="452"/>
      <c r="T65" s="452"/>
      <c r="U65" s="452"/>
      <c r="V65" s="452"/>
      <c r="W65" s="452"/>
      <c r="X65" s="452"/>
      <c r="Y65" s="452"/>
      <c r="Z65" s="452"/>
      <c r="AA65" s="452"/>
      <c r="AB65" s="452"/>
      <c r="AC65" s="452"/>
      <c r="AD65" s="452"/>
      <c r="AE65" s="452"/>
      <c r="AF65" s="452"/>
      <c r="AG65" s="450">
        <f>'013 - PS 103 Rekonstrukce...'!F93</f>
        <v>0</v>
      </c>
      <c r="AH65" s="451"/>
      <c r="AI65" s="451"/>
      <c r="AJ65" s="451"/>
      <c r="AK65" s="451"/>
      <c r="AL65" s="451"/>
      <c r="AM65" s="451"/>
      <c r="AN65" s="450">
        <f t="shared" si="2"/>
        <v>0</v>
      </c>
      <c r="AO65" s="451"/>
      <c r="AP65" s="451"/>
      <c r="AQ65" s="96" t="s">
        <v>84</v>
      </c>
      <c r="AR65" s="95"/>
      <c r="AS65" s="97">
        <v>0</v>
      </c>
      <c r="AT65" s="98" t="e">
        <f t="shared" si="0"/>
        <v>#REF!</v>
      </c>
      <c r="AU65" s="99" t="e">
        <f>#REF!</f>
        <v>#REF!</v>
      </c>
      <c r="AV65" s="98" t="e">
        <f>#REF!</f>
        <v>#REF!</v>
      </c>
      <c r="AW65" s="98" t="e">
        <f>#REF!</f>
        <v>#REF!</v>
      </c>
      <c r="AX65" s="98" t="e">
        <f>#REF!</f>
        <v>#REF!</v>
      </c>
      <c r="AY65" s="98" t="e">
        <f>#REF!</f>
        <v>#REF!</v>
      </c>
      <c r="AZ65" s="98" t="e">
        <f>#REF!</f>
        <v>#REF!</v>
      </c>
      <c r="BA65" s="98" t="e">
        <f>#REF!</f>
        <v>#REF!</v>
      </c>
      <c r="BB65" s="98" t="e">
        <f>#REF!</f>
        <v>#REF!</v>
      </c>
      <c r="BC65" s="98" t="e">
        <f>#REF!</f>
        <v>#REF!</v>
      </c>
      <c r="BD65" s="100" t="e">
        <f>#REF!</f>
        <v>#REF!</v>
      </c>
      <c r="BT65" s="101" t="s">
        <v>80</v>
      </c>
      <c r="BV65" s="101" t="s">
        <v>73</v>
      </c>
      <c r="BW65" s="101" t="s">
        <v>121</v>
      </c>
      <c r="BX65" s="101" t="s">
        <v>79</v>
      </c>
      <c r="CL65" s="101" t="s">
        <v>5</v>
      </c>
    </row>
    <row r="66" spans="1:90" s="6" customFormat="1" ht="16.5" customHeight="1">
      <c r="A66" s="94" t="s">
        <v>81</v>
      </c>
      <c r="B66" s="95"/>
      <c r="C66" s="9"/>
      <c r="D66" s="9"/>
      <c r="E66" s="452" t="s">
        <v>122</v>
      </c>
      <c r="F66" s="452"/>
      <c r="G66" s="452"/>
      <c r="H66" s="452"/>
      <c r="I66" s="452"/>
      <c r="J66" s="9"/>
      <c r="K66" s="452" t="s">
        <v>123</v>
      </c>
      <c r="L66" s="452"/>
      <c r="M66" s="452"/>
      <c r="N66" s="452"/>
      <c r="O66" s="452"/>
      <c r="P66" s="452"/>
      <c r="Q66" s="452"/>
      <c r="R66" s="452"/>
      <c r="S66" s="452"/>
      <c r="T66" s="452"/>
      <c r="U66" s="452"/>
      <c r="V66" s="452"/>
      <c r="W66" s="452"/>
      <c r="X66" s="452"/>
      <c r="Y66" s="452"/>
      <c r="Z66" s="452"/>
      <c r="AA66" s="452"/>
      <c r="AB66" s="452"/>
      <c r="AC66" s="452"/>
      <c r="AD66" s="452"/>
      <c r="AE66" s="452"/>
      <c r="AF66" s="452"/>
      <c r="AG66" s="450">
        <f>'014 - PS 104 Elektročást ...'!E30</f>
        <v>0</v>
      </c>
      <c r="AH66" s="451"/>
      <c r="AI66" s="451"/>
      <c r="AJ66" s="451"/>
      <c r="AK66" s="451"/>
      <c r="AL66" s="451"/>
      <c r="AM66" s="451"/>
      <c r="AN66" s="450">
        <f t="shared" si="2"/>
        <v>0</v>
      </c>
      <c r="AO66" s="451"/>
      <c r="AP66" s="451"/>
      <c r="AQ66" s="96" t="s">
        <v>84</v>
      </c>
      <c r="AR66" s="95"/>
      <c r="AS66" s="97">
        <v>0</v>
      </c>
      <c r="AT66" s="98" t="e">
        <f t="shared" si="0"/>
        <v>#REF!</v>
      </c>
      <c r="AU66" s="99" t="e">
        <f>#REF!</f>
        <v>#REF!</v>
      </c>
      <c r="AV66" s="98" t="e">
        <f>#REF!</f>
        <v>#REF!</v>
      </c>
      <c r="AW66" s="98" t="e">
        <f>#REF!</f>
        <v>#REF!</v>
      </c>
      <c r="AX66" s="98" t="e">
        <f>#REF!</f>
        <v>#REF!</v>
      </c>
      <c r="AY66" s="98" t="e">
        <f>#REF!</f>
        <v>#REF!</v>
      </c>
      <c r="AZ66" s="98" t="e">
        <f>#REF!</f>
        <v>#REF!</v>
      </c>
      <c r="BA66" s="98" t="e">
        <f>#REF!</f>
        <v>#REF!</v>
      </c>
      <c r="BB66" s="98" t="e">
        <f>#REF!</f>
        <v>#REF!</v>
      </c>
      <c r="BC66" s="98" t="e">
        <f>#REF!</f>
        <v>#REF!</v>
      </c>
      <c r="BD66" s="100" t="e">
        <f>#REF!</f>
        <v>#REF!</v>
      </c>
      <c r="BT66" s="101" t="s">
        <v>80</v>
      </c>
      <c r="BV66" s="101" t="s">
        <v>73</v>
      </c>
      <c r="BW66" s="101" t="s">
        <v>124</v>
      </c>
      <c r="BX66" s="101" t="s">
        <v>79</v>
      </c>
      <c r="CL66" s="101" t="s">
        <v>5</v>
      </c>
    </row>
    <row r="67" spans="1:90" s="6" customFormat="1" ht="16.5" customHeight="1">
      <c r="A67" s="94" t="s">
        <v>81</v>
      </c>
      <c r="B67" s="95"/>
      <c r="C67" s="9"/>
      <c r="D67" s="9"/>
      <c r="E67" s="452" t="s">
        <v>125</v>
      </c>
      <c r="F67" s="452"/>
      <c r="G67" s="452"/>
      <c r="H67" s="452"/>
      <c r="I67" s="452"/>
      <c r="J67" s="9"/>
      <c r="K67" s="452" t="s">
        <v>126</v>
      </c>
      <c r="L67" s="452"/>
      <c r="M67" s="452"/>
      <c r="N67" s="452"/>
      <c r="O67" s="452"/>
      <c r="P67" s="452"/>
      <c r="Q67" s="452"/>
      <c r="R67" s="452"/>
      <c r="S67" s="452"/>
      <c r="T67" s="452"/>
      <c r="U67" s="452"/>
      <c r="V67" s="452"/>
      <c r="W67" s="452"/>
      <c r="X67" s="452"/>
      <c r="Y67" s="452"/>
      <c r="Z67" s="452"/>
      <c r="AA67" s="452"/>
      <c r="AB67" s="452"/>
      <c r="AC67" s="452"/>
      <c r="AD67" s="452"/>
      <c r="AE67" s="452"/>
      <c r="AF67" s="452"/>
      <c r="AG67" s="450">
        <f>'016 - Ostatní a vedlejší ...'!J29</f>
        <v>0</v>
      </c>
      <c r="AH67" s="451"/>
      <c r="AI67" s="451"/>
      <c r="AJ67" s="451"/>
      <c r="AK67" s="451"/>
      <c r="AL67" s="451"/>
      <c r="AM67" s="451"/>
      <c r="AN67" s="450">
        <f t="shared" si="1"/>
        <v>0</v>
      </c>
      <c r="AO67" s="451"/>
      <c r="AP67" s="451"/>
      <c r="AQ67" s="96" t="s">
        <v>84</v>
      </c>
      <c r="AR67" s="95"/>
      <c r="AS67" s="102">
        <v>0</v>
      </c>
      <c r="AT67" s="103">
        <f t="shared" si="0"/>
        <v>0</v>
      </c>
      <c r="AU67" s="104">
        <f>'016 - Ostatní a vedlejší ...'!P98</f>
        <v>0</v>
      </c>
      <c r="AV67" s="103">
        <f>'016 - Ostatní a vedlejší ...'!J32</f>
        <v>0</v>
      </c>
      <c r="AW67" s="103">
        <f>'016 - Ostatní a vedlejší ...'!J33</f>
        <v>0</v>
      </c>
      <c r="AX67" s="103">
        <f>'016 - Ostatní a vedlejší ...'!J34</f>
        <v>0</v>
      </c>
      <c r="AY67" s="103">
        <f>'016 - Ostatní a vedlejší ...'!J35</f>
        <v>0</v>
      </c>
      <c r="AZ67" s="103">
        <f>'016 - Ostatní a vedlejší ...'!F32</f>
        <v>0</v>
      </c>
      <c r="BA67" s="103">
        <f>'016 - Ostatní a vedlejší ...'!F33</f>
        <v>0</v>
      </c>
      <c r="BB67" s="103">
        <f>'016 - Ostatní a vedlejší ...'!F34</f>
        <v>0</v>
      </c>
      <c r="BC67" s="103">
        <f>'016 - Ostatní a vedlejší ...'!F35</f>
        <v>0</v>
      </c>
      <c r="BD67" s="105">
        <f>'016 - Ostatní a vedlejší ...'!F36</f>
        <v>0</v>
      </c>
      <c r="BT67" s="101" t="s">
        <v>80</v>
      </c>
      <c r="BV67" s="101" t="s">
        <v>73</v>
      </c>
      <c r="BW67" s="101" t="s">
        <v>127</v>
      </c>
      <c r="BX67" s="101" t="s">
        <v>79</v>
      </c>
      <c r="CL67" s="101" t="s">
        <v>5</v>
      </c>
    </row>
    <row r="68" spans="1:90" s="1" customFormat="1" ht="30" customHeight="1">
      <c r="B68" s="41"/>
      <c r="AR68" s="41"/>
    </row>
    <row r="69" spans="1:90" s="1" customFormat="1" ht="6.95" customHeight="1">
      <c r="B69" s="56"/>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41"/>
    </row>
  </sheetData>
  <mergeCells count="101">
    <mergeCell ref="AN67:AP67"/>
    <mergeCell ref="AG67:AM67"/>
    <mergeCell ref="E67:I67"/>
    <mergeCell ref="K67:AF67"/>
    <mergeCell ref="AG51:AM51"/>
    <mergeCell ref="AN51:AP51"/>
    <mergeCell ref="AR2:BE2"/>
    <mergeCell ref="AN64:AP64"/>
    <mergeCell ref="AG64:AM64"/>
    <mergeCell ref="E64:I64"/>
    <mergeCell ref="K64:AF64"/>
    <mergeCell ref="AN65:AP65"/>
    <mergeCell ref="AG65:AM65"/>
    <mergeCell ref="E65:I65"/>
    <mergeCell ref="K65:AF65"/>
    <mergeCell ref="AN66:AP66"/>
    <mergeCell ref="AG66:AM66"/>
    <mergeCell ref="E66:I66"/>
    <mergeCell ref="K66:AF66"/>
    <mergeCell ref="AN61:AP61"/>
    <mergeCell ref="AG61:AM61"/>
    <mergeCell ref="E61:I61"/>
    <mergeCell ref="K61:AF61"/>
    <mergeCell ref="AN62:AP62"/>
    <mergeCell ref="AG62:AM62"/>
    <mergeCell ref="E62:I62"/>
    <mergeCell ref="K62:AF62"/>
    <mergeCell ref="AN63:AP63"/>
    <mergeCell ref="AG63:AM63"/>
    <mergeCell ref="E63:I63"/>
    <mergeCell ref="K63:AF63"/>
    <mergeCell ref="AN58:AP58"/>
    <mergeCell ref="AG58:AM58"/>
    <mergeCell ref="E58:I58"/>
    <mergeCell ref="K58:AF58"/>
    <mergeCell ref="AN59:AP59"/>
    <mergeCell ref="AG59:AM59"/>
    <mergeCell ref="E59:I59"/>
    <mergeCell ref="K59:AF59"/>
    <mergeCell ref="AN60:AP60"/>
    <mergeCell ref="AG60:AM60"/>
    <mergeCell ref="E60:I60"/>
    <mergeCell ref="K60:AF60"/>
    <mergeCell ref="AN55:AP55"/>
    <mergeCell ref="AG55:AM55"/>
    <mergeCell ref="E55:I55"/>
    <mergeCell ref="K55:AF55"/>
    <mergeCell ref="AN56:AP56"/>
    <mergeCell ref="AG56:AM56"/>
    <mergeCell ref="E56:I56"/>
    <mergeCell ref="K56:AF56"/>
    <mergeCell ref="AN57:AP57"/>
    <mergeCell ref="AG57:AM57"/>
    <mergeCell ref="E57:I57"/>
    <mergeCell ref="K57:AF57"/>
    <mergeCell ref="AN52:AP52"/>
    <mergeCell ref="AG52:AM52"/>
    <mergeCell ref="D52:H52"/>
    <mergeCell ref="J52:AF52"/>
    <mergeCell ref="AN53:AP53"/>
    <mergeCell ref="AG53:AM53"/>
    <mergeCell ref="E53:I53"/>
    <mergeCell ref="K53:AF53"/>
    <mergeCell ref="AN54:AP54"/>
    <mergeCell ref="AG54:AM54"/>
    <mergeCell ref="E54:I54"/>
    <mergeCell ref="K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3" location="'001 - SO 101 Rekonstrukce...'!C2" display="/"/>
    <hyperlink ref="A54" location="'002 - SO 102 Vyspravení š...'!C2" display="/"/>
    <hyperlink ref="A55" location="'003 - SO 103 Aktivační ná...'!C2" display="/"/>
    <hyperlink ref="A56" location="'004 - SO 104 Vyspravení d...'!C2" display="/"/>
    <hyperlink ref="A57" location="'005 - SO 105 Drobné stave...'!C2" display="/"/>
    <hyperlink ref="A58" location="'006 - SO 106 Rekonstrukce...'!C2" display="/"/>
    <hyperlink ref="A59" location="'007 - SO 107 Spojovací po...'!C2" display="/"/>
    <hyperlink ref="A60" location="'008 - SO 108 Zpevněné plochy'!C2" display="/"/>
    <hyperlink ref="A61" location="'009 - SO 109 Demolice bio...'!C2" display="/"/>
    <hyperlink ref="A62" location="'010 - SO 110 Dočasná komu...'!C2" display="/"/>
    <hyperlink ref="A63" location="'011 - PS 101 Mechanické p...'!C2" display="/"/>
    <hyperlink ref="A64" location="'012 - PS 102 Biologické č...'!C2" display="/"/>
    <hyperlink ref="A65" location="'013 - PS 103 Rekonstrukce...'!C2" display="/"/>
    <hyperlink ref="A66" location="'014 - PS 104 Elektročást ...'!C2" display="/"/>
    <hyperlink ref="A67" location="'016 - Ostatní a vedlejš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2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109</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1798</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ROUND(J86,2)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ROUND(SUM(BE86:BE127), 2)</f>
        <v>0</v>
      </c>
      <c r="G32" s="42"/>
      <c r="H32" s="42"/>
      <c r="I32" s="126">
        <v>0.21</v>
      </c>
      <c r="J32" s="125">
        <f>ROUND(ROUND((SUM(BE86:BE127)), 2)*I32, 2)</f>
        <v>0</v>
      </c>
      <c r="K32" s="45"/>
    </row>
    <row r="33" spans="2:11" s="1" customFormat="1" ht="14.45" customHeight="1">
      <c r="B33" s="41"/>
      <c r="C33" s="42"/>
      <c r="D33" s="42"/>
      <c r="E33" s="49" t="s">
        <v>43</v>
      </c>
      <c r="F33" s="125">
        <f>ROUND(SUM(BF86:BF127), 2)</f>
        <v>0</v>
      </c>
      <c r="G33" s="42"/>
      <c r="H33" s="42"/>
      <c r="I33" s="126">
        <v>0.15</v>
      </c>
      <c r="J33" s="125">
        <f>ROUND(ROUND((SUM(BF86:BF127)), 2)*I33, 2)</f>
        <v>0</v>
      </c>
      <c r="K33" s="45"/>
    </row>
    <row r="34" spans="2:11" s="1" customFormat="1" ht="14.45" hidden="1" customHeight="1">
      <c r="B34" s="41"/>
      <c r="C34" s="42"/>
      <c r="D34" s="42"/>
      <c r="E34" s="49" t="s">
        <v>44</v>
      </c>
      <c r="F34" s="125">
        <f>ROUND(SUM(BG86:BG127), 2)</f>
        <v>0</v>
      </c>
      <c r="G34" s="42"/>
      <c r="H34" s="42"/>
      <c r="I34" s="126">
        <v>0.21</v>
      </c>
      <c r="J34" s="125">
        <v>0</v>
      </c>
      <c r="K34" s="45"/>
    </row>
    <row r="35" spans="2:11" s="1" customFormat="1" ht="14.45" hidden="1" customHeight="1">
      <c r="B35" s="41"/>
      <c r="C35" s="42"/>
      <c r="D35" s="42"/>
      <c r="E35" s="49" t="s">
        <v>45</v>
      </c>
      <c r="F35" s="125">
        <f>ROUND(SUM(BH86:BH127), 2)</f>
        <v>0</v>
      </c>
      <c r="G35" s="42"/>
      <c r="H35" s="42"/>
      <c r="I35" s="126">
        <v>0.15</v>
      </c>
      <c r="J35" s="125">
        <v>0</v>
      </c>
      <c r="K35" s="45"/>
    </row>
    <row r="36" spans="2:11" s="1" customFormat="1" ht="14.45" hidden="1" customHeight="1">
      <c r="B36" s="41"/>
      <c r="C36" s="42"/>
      <c r="D36" s="42"/>
      <c r="E36" s="49" t="s">
        <v>46</v>
      </c>
      <c r="F36" s="125">
        <f>ROUND(SUM(BI86:BI127),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009 - SO 109 Demolice biofiltru</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J86</f>
        <v>0</v>
      </c>
      <c r="K60" s="45"/>
      <c r="AU60" s="24" t="s">
        <v>142</v>
      </c>
    </row>
    <row r="61" spans="2:47" s="8" customFormat="1" ht="24.95" customHeight="1">
      <c r="B61" s="142"/>
      <c r="C61" s="143"/>
      <c r="D61" s="144" t="s">
        <v>143</v>
      </c>
      <c r="E61" s="145"/>
      <c r="F61" s="145"/>
      <c r="G61" s="145"/>
      <c r="H61" s="145"/>
      <c r="I61" s="146"/>
      <c r="J61" s="147">
        <f>J87</f>
        <v>0</v>
      </c>
      <c r="K61" s="148"/>
    </row>
    <row r="62" spans="2:47" s="9" customFormat="1" ht="19.899999999999999" customHeight="1">
      <c r="B62" s="149"/>
      <c r="C62" s="150"/>
      <c r="D62" s="151" t="s">
        <v>144</v>
      </c>
      <c r="E62" s="152"/>
      <c r="F62" s="152"/>
      <c r="G62" s="152"/>
      <c r="H62" s="152"/>
      <c r="I62" s="153"/>
      <c r="J62" s="154">
        <f>J88</f>
        <v>0</v>
      </c>
      <c r="K62" s="155"/>
    </row>
    <row r="63" spans="2:47" s="9" customFormat="1" ht="19.899999999999999" customHeight="1">
      <c r="B63" s="149"/>
      <c r="C63" s="150"/>
      <c r="D63" s="151" t="s">
        <v>145</v>
      </c>
      <c r="E63" s="152"/>
      <c r="F63" s="152"/>
      <c r="G63" s="152"/>
      <c r="H63" s="152"/>
      <c r="I63" s="153"/>
      <c r="J63" s="154">
        <f>J98</f>
        <v>0</v>
      </c>
      <c r="K63" s="155"/>
    </row>
    <row r="64" spans="2:47" s="9" customFormat="1" ht="19.899999999999999" customHeight="1">
      <c r="B64" s="149"/>
      <c r="C64" s="150"/>
      <c r="D64" s="151" t="s">
        <v>146</v>
      </c>
      <c r="E64" s="152"/>
      <c r="F64" s="152"/>
      <c r="G64" s="152"/>
      <c r="H64" s="152"/>
      <c r="I64" s="153"/>
      <c r="J64" s="154">
        <f>J117</f>
        <v>0</v>
      </c>
      <c r="K64" s="155"/>
    </row>
    <row r="65" spans="2:12" s="1" customFormat="1" ht="21.75" customHeight="1">
      <c r="B65" s="41"/>
      <c r="C65" s="42"/>
      <c r="D65" s="42"/>
      <c r="E65" s="42"/>
      <c r="F65" s="42"/>
      <c r="G65" s="42"/>
      <c r="H65" s="42"/>
      <c r="I65" s="113"/>
      <c r="J65" s="42"/>
      <c r="K65" s="45"/>
    </row>
    <row r="66" spans="2:12" s="1" customFormat="1" ht="6.95" customHeight="1">
      <c r="B66" s="56"/>
      <c r="C66" s="57"/>
      <c r="D66" s="57"/>
      <c r="E66" s="57"/>
      <c r="F66" s="57"/>
      <c r="G66" s="57"/>
      <c r="H66" s="57"/>
      <c r="I66" s="134"/>
      <c r="J66" s="57"/>
      <c r="K66" s="58"/>
    </row>
    <row r="70" spans="2:12" s="1" customFormat="1" ht="6.95" customHeight="1">
      <c r="B70" s="59"/>
      <c r="C70" s="60"/>
      <c r="D70" s="60"/>
      <c r="E70" s="60"/>
      <c r="F70" s="60"/>
      <c r="G70" s="60"/>
      <c r="H70" s="60"/>
      <c r="I70" s="135"/>
      <c r="J70" s="60"/>
      <c r="K70" s="60"/>
      <c r="L70" s="41"/>
    </row>
    <row r="71" spans="2:12" s="1" customFormat="1" ht="36.950000000000003" customHeight="1">
      <c r="B71" s="41"/>
      <c r="C71" s="61" t="s">
        <v>151</v>
      </c>
      <c r="L71" s="41"/>
    </row>
    <row r="72" spans="2:12" s="1" customFormat="1" ht="6.95" customHeight="1">
      <c r="B72" s="41"/>
      <c r="L72" s="41"/>
    </row>
    <row r="73" spans="2:12" s="1" customFormat="1" ht="14.45" customHeight="1">
      <c r="B73" s="41"/>
      <c r="C73" s="63" t="s">
        <v>19</v>
      </c>
      <c r="L73" s="41"/>
    </row>
    <row r="74" spans="2:12" s="1" customFormat="1" ht="16.5" customHeight="1">
      <c r="B74" s="41"/>
      <c r="E74" s="463" t="str">
        <f>E7</f>
        <v>Rekonstrukce ČOV v Sanatoriu Jablunkov, a.s.</v>
      </c>
      <c r="F74" s="464"/>
      <c r="G74" s="464"/>
      <c r="H74" s="464"/>
      <c r="L74" s="41"/>
    </row>
    <row r="75" spans="2:12" ht="15">
      <c r="B75" s="28"/>
      <c r="C75" s="63" t="s">
        <v>134</v>
      </c>
      <c r="L75" s="28"/>
    </row>
    <row r="76" spans="2:12" s="1" customFormat="1" ht="16.5" customHeight="1">
      <c r="B76" s="41"/>
      <c r="E76" s="463" t="s">
        <v>135</v>
      </c>
      <c r="F76" s="457"/>
      <c r="G76" s="457"/>
      <c r="H76" s="457"/>
      <c r="L76" s="41"/>
    </row>
    <row r="77" spans="2:12" s="1" customFormat="1" ht="14.45" customHeight="1">
      <c r="B77" s="41"/>
      <c r="C77" s="63" t="s">
        <v>136</v>
      </c>
      <c r="L77" s="41"/>
    </row>
    <row r="78" spans="2:12" s="1" customFormat="1" ht="17.25" customHeight="1">
      <c r="B78" s="41"/>
      <c r="E78" s="434" t="str">
        <f>E11</f>
        <v>009 - SO 109 Demolice biofiltru</v>
      </c>
      <c r="F78" s="457"/>
      <c r="G78" s="457"/>
      <c r="H78" s="457"/>
      <c r="L78" s="41"/>
    </row>
    <row r="79" spans="2:12" s="1" customFormat="1" ht="6.95" customHeight="1">
      <c r="B79" s="41"/>
      <c r="L79" s="41"/>
    </row>
    <row r="80" spans="2:12" s="1" customFormat="1" ht="18" customHeight="1">
      <c r="B80" s="41"/>
      <c r="C80" s="63" t="s">
        <v>23</v>
      </c>
      <c r="F80" s="156" t="str">
        <f>F14</f>
        <v xml:space="preserve"> </v>
      </c>
      <c r="I80" s="157" t="s">
        <v>25</v>
      </c>
      <c r="J80" s="67" t="str">
        <f>IF(J14="","",J14)</f>
        <v>9. 7. 2018</v>
      </c>
      <c r="L80" s="41"/>
    </row>
    <row r="81" spans="2:65" s="1" customFormat="1" ht="6.95" customHeight="1">
      <c r="B81" s="41"/>
      <c r="L81" s="41"/>
    </row>
    <row r="82" spans="2:65" s="1" customFormat="1" ht="15">
      <c r="B82" s="41"/>
      <c r="C82" s="63" t="s">
        <v>27</v>
      </c>
      <c r="F82" s="156" t="str">
        <f>E17</f>
        <v>Sanatorium Jablunkov a.s.</v>
      </c>
      <c r="I82" s="157" t="s">
        <v>33</v>
      </c>
      <c r="J82" s="156" t="str">
        <f>E23</f>
        <v>Sweco Hydroprojekt a.s., divize Morava</v>
      </c>
      <c r="L82" s="41"/>
    </row>
    <row r="83" spans="2:65" s="1" customFormat="1" ht="14.45" customHeight="1">
      <c r="B83" s="41"/>
      <c r="C83" s="63" t="s">
        <v>31</v>
      </c>
      <c r="F83" s="156" t="str">
        <f>IF(E20="","",E20)</f>
        <v/>
      </c>
      <c r="L83" s="41"/>
    </row>
    <row r="84" spans="2:65" s="1" customFormat="1" ht="10.35" customHeight="1">
      <c r="B84" s="41"/>
      <c r="L84" s="41"/>
    </row>
    <row r="85" spans="2:65" s="10" customFormat="1" ht="29.25" customHeight="1">
      <c r="B85" s="158"/>
      <c r="C85" s="159" t="s">
        <v>152</v>
      </c>
      <c r="D85" s="160" t="s">
        <v>56</v>
      </c>
      <c r="E85" s="160" t="s">
        <v>52</v>
      </c>
      <c r="F85" s="160" t="s">
        <v>153</v>
      </c>
      <c r="G85" s="160" t="s">
        <v>154</v>
      </c>
      <c r="H85" s="160" t="s">
        <v>155</v>
      </c>
      <c r="I85" s="161" t="s">
        <v>156</v>
      </c>
      <c r="J85" s="160" t="s">
        <v>140</v>
      </c>
      <c r="K85" s="162" t="s">
        <v>157</v>
      </c>
      <c r="L85" s="158"/>
      <c r="M85" s="73" t="s">
        <v>158</v>
      </c>
      <c r="N85" s="74" t="s">
        <v>41</v>
      </c>
      <c r="O85" s="74" t="s">
        <v>159</v>
      </c>
      <c r="P85" s="74" t="s">
        <v>160</v>
      </c>
      <c r="Q85" s="74" t="s">
        <v>161</v>
      </c>
      <c r="R85" s="74" t="s">
        <v>162</v>
      </c>
      <c r="S85" s="74" t="s">
        <v>163</v>
      </c>
      <c r="T85" s="75" t="s">
        <v>164</v>
      </c>
    </row>
    <row r="86" spans="2:65" s="1" customFormat="1" ht="29.25" customHeight="1">
      <c r="B86" s="41"/>
      <c r="C86" s="77" t="s">
        <v>141</v>
      </c>
      <c r="J86" s="163">
        <f>BK86</f>
        <v>0</v>
      </c>
      <c r="L86" s="41"/>
      <c r="M86" s="76"/>
      <c r="N86" s="68"/>
      <c r="O86" s="68"/>
      <c r="P86" s="164">
        <f>P87</f>
        <v>0</v>
      </c>
      <c r="Q86" s="68"/>
      <c r="R86" s="164">
        <f>R87</f>
        <v>0</v>
      </c>
      <c r="S86" s="68"/>
      <c r="T86" s="165">
        <f>T87</f>
        <v>45.235199999999999</v>
      </c>
      <c r="AT86" s="24" t="s">
        <v>70</v>
      </c>
      <c r="AU86" s="24" t="s">
        <v>142</v>
      </c>
      <c r="BK86" s="166">
        <f>BK87</f>
        <v>0</v>
      </c>
    </row>
    <row r="87" spans="2:65" s="11" customFormat="1" ht="37.35" customHeight="1">
      <c r="B87" s="167"/>
      <c r="D87" s="168" t="s">
        <v>70</v>
      </c>
      <c r="E87" s="169" t="s">
        <v>165</v>
      </c>
      <c r="F87" s="169" t="s">
        <v>166</v>
      </c>
      <c r="I87" s="170"/>
      <c r="J87" s="171">
        <f>BK87</f>
        <v>0</v>
      </c>
      <c r="L87" s="167"/>
      <c r="M87" s="172"/>
      <c r="N87" s="173"/>
      <c r="O87" s="173"/>
      <c r="P87" s="174">
        <f>P88+P98+P117</f>
        <v>0</v>
      </c>
      <c r="Q87" s="173"/>
      <c r="R87" s="174">
        <f>R88+R98+R117</f>
        <v>0</v>
      </c>
      <c r="S87" s="173"/>
      <c r="T87" s="175">
        <f>T88+T98+T117</f>
        <v>45.235199999999999</v>
      </c>
      <c r="AR87" s="168" t="s">
        <v>78</v>
      </c>
      <c r="AT87" s="176" t="s">
        <v>70</v>
      </c>
      <c r="AU87" s="176" t="s">
        <v>71</v>
      </c>
      <c r="AY87" s="168" t="s">
        <v>167</v>
      </c>
      <c r="BK87" s="177">
        <f>BK88+BK98+BK117</f>
        <v>0</v>
      </c>
    </row>
    <row r="88" spans="2:65" s="11" customFormat="1" ht="19.899999999999999" customHeight="1">
      <c r="B88" s="167"/>
      <c r="D88" s="168" t="s">
        <v>70</v>
      </c>
      <c r="E88" s="178" t="s">
        <v>78</v>
      </c>
      <c r="F88" s="178" t="s">
        <v>168</v>
      </c>
      <c r="I88" s="170"/>
      <c r="J88" s="179">
        <f>BK88</f>
        <v>0</v>
      </c>
      <c r="L88" s="167"/>
      <c r="M88" s="172"/>
      <c r="N88" s="173"/>
      <c r="O88" s="173"/>
      <c r="P88" s="174">
        <f>SUM(P89:P97)</f>
        <v>0</v>
      </c>
      <c r="Q88" s="173"/>
      <c r="R88" s="174">
        <f>SUM(R89:R97)</f>
        <v>0</v>
      </c>
      <c r="S88" s="173"/>
      <c r="T88" s="175">
        <f>SUM(T89:T97)</f>
        <v>0</v>
      </c>
      <c r="AR88" s="168" t="s">
        <v>78</v>
      </c>
      <c r="AT88" s="176" t="s">
        <v>70</v>
      </c>
      <c r="AU88" s="176" t="s">
        <v>78</v>
      </c>
      <c r="AY88" s="168" t="s">
        <v>167</v>
      </c>
      <c r="BK88" s="177">
        <f>SUM(BK89:BK97)</f>
        <v>0</v>
      </c>
    </row>
    <row r="89" spans="2:65" s="1" customFormat="1" ht="25.5" customHeight="1">
      <c r="B89" s="180"/>
      <c r="C89" s="181" t="s">
        <v>78</v>
      </c>
      <c r="D89" s="181" t="s">
        <v>169</v>
      </c>
      <c r="E89" s="182" t="s">
        <v>541</v>
      </c>
      <c r="F89" s="183" t="s">
        <v>1799</v>
      </c>
      <c r="G89" s="184" t="s">
        <v>336</v>
      </c>
      <c r="H89" s="185">
        <v>10</v>
      </c>
      <c r="I89" s="186"/>
      <c r="J89" s="187">
        <f>ROUND(I89*H89,2)</f>
        <v>0</v>
      </c>
      <c r="K89" s="183" t="s">
        <v>179</v>
      </c>
      <c r="L89" s="41"/>
      <c r="M89" s="188" t="s">
        <v>5</v>
      </c>
      <c r="N89" s="189" t="s">
        <v>42</v>
      </c>
      <c r="O89" s="42"/>
      <c r="P89" s="190">
        <f>O89*H89</f>
        <v>0</v>
      </c>
      <c r="Q89" s="190">
        <v>0</v>
      </c>
      <c r="R89" s="190">
        <f>Q89*H89</f>
        <v>0</v>
      </c>
      <c r="S89" s="190">
        <v>0</v>
      </c>
      <c r="T89" s="191">
        <f>S89*H89</f>
        <v>0</v>
      </c>
      <c r="AR89" s="24" t="s">
        <v>173</v>
      </c>
      <c r="AT89" s="24" t="s">
        <v>169</v>
      </c>
      <c r="AU89" s="24" t="s">
        <v>80</v>
      </c>
      <c r="AY89" s="24" t="s">
        <v>167</v>
      </c>
      <c r="BE89" s="192">
        <f>IF(N89="základní",J89,0)</f>
        <v>0</v>
      </c>
      <c r="BF89" s="192">
        <f>IF(N89="snížená",J89,0)</f>
        <v>0</v>
      </c>
      <c r="BG89" s="192">
        <f>IF(N89="zákl. přenesená",J89,0)</f>
        <v>0</v>
      </c>
      <c r="BH89" s="192">
        <f>IF(N89="sníž. přenesená",J89,0)</f>
        <v>0</v>
      </c>
      <c r="BI89" s="192">
        <f>IF(N89="nulová",J89,0)</f>
        <v>0</v>
      </c>
      <c r="BJ89" s="24" t="s">
        <v>78</v>
      </c>
      <c r="BK89" s="192">
        <f>ROUND(I89*H89,2)</f>
        <v>0</v>
      </c>
      <c r="BL89" s="24" t="s">
        <v>173</v>
      </c>
      <c r="BM89" s="24" t="s">
        <v>1800</v>
      </c>
    </row>
    <row r="90" spans="2:65" s="1" customFormat="1" ht="40.5">
      <c r="B90" s="41"/>
      <c r="D90" s="193" t="s">
        <v>175</v>
      </c>
      <c r="F90" s="194" t="s">
        <v>544</v>
      </c>
      <c r="I90" s="195"/>
      <c r="L90" s="41"/>
      <c r="M90" s="196"/>
      <c r="N90" s="42"/>
      <c r="O90" s="42"/>
      <c r="P90" s="42"/>
      <c r="Q90" s="42"/>
      <c r="R90" s="42"/>
      <c r="S90" s="42"/>
      <c r="T90" s="70"/>
      <c r="AT90" s="24" t="s">
        <v>175</v>
      </c>
      <c r="AU90" s="24" t="s">
        <v>80</v>
      </c>
    </row>
    <row r="91" spans="2:65" s="1" customFormat="1" ht="16.5" customHeight="1">
      <c r="B91" s="180"/>
      <c r="C91" s="181" t="s">
        <v>80</v>
      </c>
      <c r="D91" s="181" t="s">
        <v>169</v>
      </c>
      <c r="E91" s="182" t="s">
        <v>557</v>
      </c>
      <c r="F91" s="183" t="s">
        <v>1801</v>
      </c>
      <c r="G91" s="184" t="s">
        <v>336</v>
      </c>
      <c r="H91" s="185">
        <v>10</v>
      </c>
      <c r="I91" s="186"/>
      <c r="J91" s="187">
        <f>ROUND(I91*H91,2)</f>
        <v>0</v>
      </c>
      <c r="K91" s="183" t="s">
        <v>179</v>
      </c>
      <c r="L91" s="41"/>
      <c r="M91" s="188" t="s">
        <v>5</v>
      </c>
      <c r="N91" s="189" t="s">
        <v>42</v>
      </c>
      <c r="O91" s="42"/>
      <c r="P91" s="190">
        <f>O91*H91</f>
        <v>0</v>
      </c>
      <c r="Q91" s="190">
        <v>0</v>
      </c>
      <c r="R91" s="190">
        <f>Q91*H91</f>
        <v>0</v>
      </c>
      <c r="S91" s="190">
        <v>0</v>
      </c>
      <c r="T91" s="191">
        <f>S91*H91</f>
        <v>0</v>
      </c>
      <c r="AR91" s="24" t="s">
        <v>173</v>
      </c>
      <c r="AT91" s="24" t="s">
        <v>169</v>
      </c>
      <c r="AU91" s="24" t="s">
        <v>80</v>
      </c>
      <c r="AY91" s="24" t="s">
        <v>167</v>
      </c>
      <c r="BE91" s="192">
        <f>IF(N91="základní",J91,0)</f>
        <v>0</v>
      </c>
      <c r="BF91" s="192">
        <f>IF(N91="snížená",J91,0)</f>
        <v>0</v>
      </c>
      <c r="BG91" s="192">
        <f>IF(N91="zákl. přenesená",J91,0)</f>
        <v>0</v>
      </c>
      <c r="BH91" s="192">
        <f>IF(N91="sníž. přenesená",J91,0)</f>
        <v>0</v>
      </c>
      <c r="BI91" s="192">
        <f>IF(N91="nulová",J91,0)</f>
        <v>0</v>
      </c>
      <c r="BJ91" s="24" t="s">
        <v>78</v>
      </c>
      <c r="BK91" s="192">
        <f>ROUND(I91*H91,2)</f>
        <v>0</v>
      </c>
      <c r="BL91" s="24" t="s">
        <v>173</v>
      </c>
      <c r="BM91" s="24" t="s">
        <v>1802</v>
      </c>
    </row>
    <row r="92" spans="2:65" s="1" customFormat="1" ht="27">
      <c r="B92" s="41"/>
      <c r="D92" s="193" t="s">
        <v>175</v>
      </c>
      <c r="F92" s="194" t="s">
        <v>560</v>
      </c>
      <c r="I92" s="195"/>
      <c r="L92" s="41"/>
      <c r="M92" s="196"/>
      <c r="N92" s="42"/>
      <c r="O92" s="42"/>
      <c r="P92" s="42"/>
      <c r="Q92" s="42"/>
      <c r="R92" s="42"/>
      <c r="S92" s="42"/>
      <c r="T92" s="70"/>
      <c r="AT92" s="24" t="s">
        <v>175</v>
      </c>
      <c r="AU92" s="24" t="s">
        <v>80</v>
      </c>
    </row>
    <row r="93" spans="2:65" s="1" customFormat="1" ht="16.5" customHeight="1">
      <c r="B93" s="180"/>
      <c r="C93" s="181" t="s">
        <v>186</v>
      </c>
      <c r="D93" s="181" t="s">
        <v>169</v>
      </c>
      <c r="E93" s="182" t="s">
        <v>334</v>
      </c>
      <c r="F93" s="183" t="s">
        <v>335</v>
      </c>
      <c r="G93" s="184" t="s">
        <v>336</v>
      </c>
      <c r="H93" s="185">
        <v>10</v>
      </c>
      <c r="I93" s="186"/>
      <c r="J93" s="187">
        <f>ROUND(I93*H93,2)</f>
        <v>0</v>
      </c>
      <c r="K93" s="183" t="s">
        <v>179</v>
      </c>
      <c r="L93" s="41"/>
      <c r="M93" s="188" t="s">
        <v>5</v>
      </c>
      <c r="N93" s="189" t="s">
        <v>42</v>
      </c>
      <c r="O93" s="42"/>
      <c r="P93" s="190">
        <f>O93*H93</f>
        <v>0</v>
      </c>
      <c r="Q93" s="190">
        <v>0</v>
      </c>
      <c r="R93" s="190">
        <f>Q93*H93</f>
        <v>0</v>
      </c>
      <c r="S93" s="190">
        <v>0</v>
      </c>
      <c r="T93" s="191">
        <f>S93*H93</f>
        <v>0</v>
      </c>
      <c r="AR93" s="24" t="s">
        <v>173</v>
      </c>
      <c r="AT93" s="24" t="s">
        <v>169</v>
      </c>
      <c r="AU93" s="24" t="s">
        <v>80</v>
      </c>
      <c r="AY93" s="24" t="s">
        <v>167</v>
      </c>
      <c r="BE93" s="192">
        <f>IF(N93="základní",J93,0)</f>
        <v>0</v>
      </c>
      <c r="BF93" s="192">
        <f>IF(N93="snížená",J93,0)</f>
        <v>0</v>
      </c>
      <c r="BG93" s="192">
        <f>IF(N93="zákl. přenesená",J93,0)</f>
        <v>0</v>
      </c>
      <c r="BH93" s="192">
        <f>IF(N93="sníž. přenesená",J93,0)</f>
        <v>0</v>
      </c>
      <c r="BI93" s="192">
        <f>IF(N93="nulová",J93,0)</f>
        <v>0</v>
      </c>
      <c r="BJ93" s="24" t="s">
        <v>78</v>
      </c>
      <c r="BK93" s="192">
        <f>ROUND(I93*H93,2)</f>
        <v>0</v>
      </c>
      <c r="BL93" s="24" t="s">
        <v>173</v>
      </c>
      <c r="BM93" s="24" t="s">
        <v>1803</v>
      </c>
    </row>
    <row r="94" spans="2:65" s="1" customFormat="1" ht="27">
      <c r="B94" s="41"/>
      <c r="D94" s="193" t="s">
        <v>175</v>
      </c>
      <c r="F94" s="194" t="s">
        <v>338</v>
      </c>
      <c r="I94" s="195"/>
      <c r="L94" s="41"/>
      <c r="M94" s="196"/>
      <c r="N94" s="42"/>
      <c r="O94" s="42"/>
      <c r="P94" s="42"/>
      <c r="Q94" s="42"/>
      <c r="R94" s="42"/>
      <c r="S94" s="42"/>
      <c r="T94" s="70"/>
      <c r="AT94" s="24" t="s">
        <v>175</v>
      </c>
      <c r="AU94" s="24" t="s">
        <v>80</v>
      </c>
    </row>
    <row r="95" spans="2:65" s="1" customFormat="1" ht="27">
      <c r="B95" s="41"/>
      <c r="D95" s="193" t="s">
        <v>182</v>
      </c>
      <c r="F95" s="197" t="s">
        <v>1804</v>
      </c>
      <c r="I95" s="195"/>
      <c r="L95" s="41"/>
      <c r="M95" s="196"/>
      <c r="N95" s="42"/>
      <c r="O95" s="42"/>
      <c r="P95" s="42"/>
      <c r="Q95" s="42"/>
      <c r="R95" s="42"/>
      <c r="S95" s="42"/>
      <c r="T95" s="70"/>
      <c r="AT95" s="24" t="s">
        <v>182</v>
      </c>
      <c r="AU95" s="24" t="s">
        <v>80</v>
      </c>
    </row>
    <row r="96" spans="2:65" s="14" customFormat="1">
      <c r="B96" s="227"/>
      <c r="D96" s="193" t="s">
        <v>184</v>
      </c>
      <c r="E96" s="228" t="s">
        <v>5</v>
      </c>
      <c r="F96" s="229" t="s">
        <v>574</v>
      </c>
      <c r="H96" s="228" t="s">
        <v>5</v>
      </c>
      <c r="I96" s="230"/>
      <c r="L96" s="227"/>
      <c r="M96" s="231"/>
      <c r="N96" s="232"/>
      <c r="O96" s="232"/>
      <c r="P96" s="232"/>
      <c r="Q96" s="232"/>
      <c r="R96" s="232"/>
      <c r="S96" s="232"/>
      <c r="T96" s="233"/>
      <c r="AT96" s="228" t="s">
        <v>184</v>
      </c>
      <c r="AU96" s="228" t="s">
        <v>80</v>
      </c>
      <c r="AV96" s="14" t="s">
        <v>78</v>
      </c>
      <c r="AW96" s="14" t="s">
        <v>35</v>
      </c>
      <c r="AX96" s="14" t="s">
        <v>71</v>
      </c>
      <c r="AY96" s="228" t="s">
        <v>167</v>
      </c>
    </row>
    <row r="97" spans="2:65" s="12" customFormat="1">
      <c r="B97" s="198"/>
      <c r="D97" s="193" t="s">
        <v>184</v>
      </c>
      <c r="E97" s="199" t="s">
        <v>5</v>
      </c>
      <c r="F97" s="200" t="s">
        <v>227</v>
      </c>
      <c r="H97" s="201">
        <v>10</v>
      </c>
      <c r="I97" s="202"/>
      <c r="L97" s="198"/>
      <c r="M97" s="203"/>
      <c r="N97" s="204"/>
      <c r="O97" s="204"/>
      <c r="P97" s="204"/>
      <c r="Q97" s="204"/>
      <c r="R97" s="204"/>
      <c r="S97" s="204"/>
      <c r="T97" s="205"/>
      <c r="AT97" s="199" t="s">
        <v>184</v>
      </c>
      <c r="AU97" s="199" t="s">
        <v>80</v>
      </c>
      <c r="AV97" s="12" t="s">
        <v>80</v>
      </c>
      <c r="AW97" s="12" t="s">
        <v>35</v>
      </c>
      <c r="AX97" s="12" t="s">
        <v>78</v>
      </c>
      <c r="AY97" s="199" t="s">
        <v>167</v>
      </c>
    </row>
    <row r="98" spans="2:65" s="11" customFormat="1" ht="29.85" customHeight="1">
      <c r="B98" s="167"/>
      <c r="D98" s="168" t="s">
        <v>70</v>
      </c>
      <c r="E98" s="178" t="s">
        <v>198</v>
      </c>
      <c r="F98" s="178" t="s">
        <v>199</v>
      </c>
      <c r="I98" s="170"/>
      <c r="J98" s="179">
        <f>BK98</f>
        <v>0</v>
      </c>
      <c r="L98" s="167"/>
      <c r="M98" s="172"/>
      <c r="N98" s="173"/>
      <c r="O98" s="173"/>
      <c r="P98" s="174">
        <f>SUM(P99:P116)</f>
        <v>0</v>
      </c>
      <c r="Q98" s="173"/>
      <c r="R98" s="174">
        <f>SUM(R99:R116)</f>
        <v>0</v>
      </c>
      <c r="S98" s="173"/>
      <c r="T98" s="175">
        <f>SUM(T99:T116)</f>
        <v>45.235199999999999</v>
      </c>
      <c r="AR98" s="168" t="s">
        <v>78</v>
      </c>
      <c r="AT98" s="176" t="s">
        <v>70</v>
      </c>
      <c r="AU98" s="176" t="s">
        <v>78</v>
      </c>
      <c r="AY98" s="168" t="s">
        <v>167</v>
      </c>
      <c r="BK98" s="177">
        <f>SUM(BK99:BK116)</f>
        <v>0</v>
      </c>
    </row>
    <row r="99" spans="2:65" s="1" customFormat="1" ht="16.5" customHeight="1">
      <c r="B99" s="180"/>
      <c r="C99" s="181" t="s">
        <v>173</v>
      </c>
      <c r="D99" s="181" t="s">
        <v>169</v>
      </c>
      <c r="E99" s="182" t="s">
        <v>398</v>
      </c>
      <c r="F99" s="183" t="s">
        <v>399</v>
      </c>
      <c r="G99" s="184" t="s">
        <v>203</v>
      </c>
      <c r="H99" s="185">
        <v>240</v>
      </c>
      <c r="I99" s="186"/>
      <c r="J99" s="187">
        <f>ROUND(I99*H99,2)</f>
        <v>0</v>
      </c>
      <c r="K99" s="183" t="s">
        <v>5</v>
      </c>
      <c r="L99" s="41"/>
      <c r="M99" s="188" t="s">
        <v>5</v>
      </c>
      <c r="N99" s="189" t="s">
        <v>42</v>
      </c>
      <c r="O99" s="42"/>
      <c r="P99" s="190">
        <f>O99*H99</f>
        <v>0</v>
      </c>
      <c r="Q99" s="190">
        <v>0</v>
      </c>
      <c r="R99" s="190">
        <f>Q99*H99</f>
        <v>0</v>
      </c>
      <c r="S99" s="190">
        <v>0</v>
      </c>
      <c r="T99" s="191">
        <f>S99*H99</f>
        <v>0</v>
      </c>
      <c r="AR99" s="24" t="s">
        <v>173</v>
      </c>
      <c r="AT99" s="24" t="s">
        <v>169</v>
      </c>
      <c r="AU99" s="24" t="s">
        <v>80</v>
      </c>
      <c r="AY99" s="24" t="s">
        <v>167</v>
      </c>
      <c r="BE99" s="192">
        <f>IF(N99="základní",J99,0)</f>
        <v>0</v>
      </c>
      <c r="BF99" s="192">
        <f>IF(N99="snížená",J99,0)</f>
        <v>0</v>
      </c>
      <c r="BG99" s="192">
        <f>IF(N99="zákl. přenesená",J99,0)</f>
        <v>0</v>
      </c>
      <c r="BH99" s="192">
        <f>IF(N99="sníž. přenesená",J99,0)</f>
        <v>0</v>
      </c>
      <c r="BI99" s="192">
        <f>IF(N99="nulová",J99,0)</f>
        <v>0</v>
      </c>
      <c r="BJ99" s="24" t="s">
        <v>78</v>
      </c>
      <c r="BK99" s="192">
        <f>ROUND(I99*H99,2)</f>
        <v>0</v>
      </c>
      <c r="BL99" s="24" t="s">
        <v>173</v>
      </c>
      <c r="BM99" s="24" t="s">
        <v>1805</v>
      </c>
    </row>
    <row r="100" spans="2:65" s="1" customFormat="1">
      <c r="B100" s="41"/>
      <c r="D100" s="193" t="s">
        <v>175</v>
      </c>
      <c r="F100" s="194" t="s">
        <v>399</v>
      </c>
      <c r="I100" s="195"/>
      <c r="L100" s="41"/>
      <c r="M100" s="196"/>
      <c r="N100" s="42"/>
      <c r="O100" s="42"/>
      <c r="P100" s="42"/>
      <c r="Q100" s="42"/>
      <c r="R100" s="42"/>
      <c r="S100" s="42"/>
      <c r="T100" s="70"/>
      <c r="AT100" s="24" t="s">
        <v>175</v>
      </c>
      <c r="AU100" s="24" t="s">
        <v>80</v>
      </c>
    </row>
    <row r="101" spans="2:65" s="1" customFormat="1" ht="27">
      <c r="B101" s="41"/>
      <c r="D101" s="193" t="s">
        <v>182</v>
      </c>
      <c r="F101" s="197" t="s">
        <v>1804</v>
      </c>
      <c r="I101" s="195"/>
      <c r="L101" s="41"/>
      <c r="M101" s="196"/>
      <c r="N101" s="42"/>
      <c r="O101" s="42"/>
      <c r="P101" s="42"/>
      <c r="Q101" s="42"/>
      <c r="R101" s="42"/>
      <c r="S101" s="42"/>
      <c r="T101" s="70"/>
      <c r="AT101" s="24" t="s">
        <v>182</v>
      </c>
      <c r="AU101" s="24" t="s">
        <v>80</v>
      </c>
    </row>
    <row r="102" spans="2:65" s="12" customFormat="1">
      <c r="B102" s="198"/>
      <c r="D102" s="193" t="s">
        <v>184</v>
      </c>
      <c r="E102" s="199" t="s">
        <v>5</v>
      </c>
      <c r="F102" s="200" t="s">
        <v>1806</v>
      </c>
      <c r="H102" s="201">
        <v>240</v>
      </c>
      <c r="I102" s="202"/>
      <c r="L102" s="198"/>
      <c r="M102" s="203"/>
      <c r="N102" s="204"/>
      <c r="O102" s="204"/>
      <c r="P102" s="204"/>
      <c r="Q102" s="204"/>
      <c r="R102" s="204"/>
      <c r="S102" s="204"/>
      <c r="T102" s="205"/>
      <c r="AT102" s="199" t="s">
        <v>184</v>
      </c>
      <c r="AU102" s="199" t="s">
        <v>80</v>
      </c>
      <c r="AV102" s="12" t="s">
        <v>80</v>
      </c>
      <c r="AW102" s="12" t="s">
        <v>35</v>
      </c>
      <c r="AX102" s="12" t="s">
        <v>78</v>
      </c>
      <c r="AY102" s="199" t="s">
        <v>167</v>
      </c>
    </row>
    <row r="103" spans="2:65" s="1" customFormat="1" ht="16.5" customHeight="1">
      <c r="B103" s="180"/>
      <c r="C103" s="181" t="s">
        <v>200</v>
      </c>
      <c r="D103" s="181" t="s">
        <v>169</v>
      </c>
      <c r="E103" s="182" t="s">
        <v>923</v>
      </c>
      <c r="F103" s="183" t="s">
        <v>1807</v>
      </c>
      <c r="G103" s="184" t="s">
        <v>336</v>
      </c>
      <c r="H103" s="185">
        <v>1.1339999999999999</v>
      </c>
      <c r="I103" s="186"/>
      <c r="J103" s="187">
        <f>ROUND(I103*H103,2)</f>
        <v>0</v>
      </c>
      <c r="K103" s="183" t="s">
        <v>179</v>
      </c>
      <c r="L103" s="41"/>
      <c r="M103" s="188" t="s">
        <v>5</v>
      </c>
      <c r="N103" s="189" t="s">
        <v>42</v>
      </c>
      <c r="O103" s="42"/>
      <c r="P103" s="190">
        <f>O103*H103</f>
        <v>0</v>
      </c>
      <c r="Q103" s="190">
        <v>0</v>
      </c>
      <c r="R103" s="190">
        <f>Q103*H103</f>
        <v>0</v>
      </c>
      <c r="S103" s="190">
        <v>2</v>
      </c>
      <c r="T103" s="191">
        <f>S103*H103</f>
        <v>2.2679999999999998</v>
      </c>
      <c r="AR103" s="24" t="s">
        <v>173</v>
      </c>
      <c r="AT103" s="24" t="s">
        <v>169</v>
      </c>
      <c r="AU103" s="24" t="s">
        <v>80</v>
      </c>
      <c r="AY103" s="24" t="s">
        <v>167</v>
      </c>
      <c r="BE103" s="192">
        <f>IF(N103="základní",J103,0)</f>
        <v>0</v>
      </c>
      <c r="BF103" s="192">
        <f>IF(N103="snížená",J103,0)</f>
        <v>0</v>
      </c>
      <c r="BG103" s="192">
        <f>IF(N103="zákl. přenesená",J103,0)</f>
        <v>0</v>
      </c>
      <c r="BH103" s="192">
        <f>IF(N103="sníž. přenesená",J103,0)</f>
        <v>0</v>
      </c>
      <c r="BI103" s="192">
        <f>IF(N103="nulová",J103,0)</f>
        <v>0</v>
      </c>
      <c r="BJ103" s="24" t="s">
        <v>78</v>
      </c>
      <c r="BK103" s="192">
        <f>ROUND(I103*H103,2)</f>
        <v>0</v>
      </c>
      <c r="BL103" s="24" t="s">
        <v>173</v>
      </c>
      <c r="BM103" s="24" t="s">
        <v>1808</v>
      </c>
    </row>
    <row r="104" spans="2:65" s="1" customFormat="1">
      <c r="B104" s="41"/>
      <c r="D104" s="193" t="s">
        <v>175</v>
      </c>
      <c r="F104" s="194" t="s">
        <v>926</v>
      </c>
      <c r="I104" s="195"/>
      <c r="L104" s="41"/>
      <c r="M104" s="196"/>
      <c r="N104" s="42"/>
      <c r="O104" s="42"/>
      <c r="P104" s="42"/>
      <c r="Q104" s="42"/>
      <c r="R104" s="42"/>
      <c r="S104" s="42"/>
      <c r="T104" s="70"/>
      <c r="AT104" s="24" t="s">
        <v>175</v>
      </c>
      <c r="AU104" s="24" t="s">
        <v>80</v>
      </c>
    </row>
    <row r="105" spans="2:65" s="1" customFormat="1" ht="27">
      <c r="B105" s="41"/>
      <c r="D105" s="193" t="s">
        <v>182</v>
      </c>
      <c r="F105" s="197" t="s">
        <v>1804</v>
      </c>
      <c r="I105" s="195"/>
      <c r="L105" s="41"/>
      <c r="M105" s="196"/>
      <c r="N105" s="42"/>
      <c r="O105" s="42"/>
      <c r="P105" s="42"/>
      <c r="Q105" s="42"/>
      <c r="R105" s="42"/>
      <c r="S105" s="42"/>
      <c r="T105" s="70"/>
      <c r="AT105" s="24" t="s">
        <v>182</v>
      </c>
      <c r="AU105" s="24" t="s">
        <v>80</v>
      </c>
    </row>
    <row r="106" spans="2:65" s="12" customFormat="1">
      <c r="B106" s="198"/>
      <c r="D106" s="193" t="s">
        <v>184</v>
      </c>
      <c r="E106" s="199" t="s">
        <v>5</v>
      </c>
      <c r="F106" s="200" t="s">
        <v>1809</v>
      </c>
      <c r="H106" s="201">
        <v>1.1339999999999999</v>
      </c>
      <c r="I106" s="202"/>
      <c r="L106" s="198"/>
      <c r="M106" s="203"/>
      <c r="N106" s="204"/>
      <c r="O106" s="204"/>
      <c r="P106" s="204"/>
      <c r="Q106" s="204"/>
      <c r="R106" s="204"/>
      <c r="S106" s="204"/>
      <c r="T106" s="205"/>
      <c r="AT106" s="199" t="s">
        <v>184</v>
      </c>
      <c r="AU106" s="199" t="s">
        <v>80</v>
      </c>
      <c r="AV106" s="12" t="s">
        <v>80</v>
      </c>
      <c r="AW106" s="12" t="s">
        <v>35</v>
      </c>
      <c r="AX106" s="12" t="s">
        <v>78</v>
      </c>
      <c r="AY106" s="199" t="s">
        <v>167</v>
      </c>
    </row>
    <row r="107" spans="2:65" s="1" customFormat="1" ht="16.5" customHeight="1">
      <c r="B107" s="180"/>
      <c r="C107" s="181" t="s">
        <v>206</v>
      </c>
      <c r="D107" s="181" t="s">
        <v>169</v>
      </c>
      <c r="E107" s="182" t="s">
        <v>1810</v>
      </c>
      <c r="F107" s="183" t="s">
        <v>1811</v>
      </c>
      <c r="G107" s="184" t="s">
        <v>336</v>
      </c>
      <c r="H107" s="185">
        <v>5.5259999999999998</v>
      </c>
      <c r="I107" s="186"/>
      <c r="J107" s="187">
        <f>ROUND(I107*H107,2)</f>
        <v>0</v>
      </c>
      <c r="K107" s="183" t="s">
        <v>179</v>
      </c>
      <c r="L107" s="41"/>
      <c r="M107" s="188" t="s">
        <v>5</v>
      </c>
      <c r="N107" s="189" t="s">
        <v>42</v>
      </c>
      <c r="O107" s="42"/>
      <c r="P107" s="190">
        <f>O107*H107</f>
        <v>0</v>
      </c>
      <c r="Q107" s="190">
        <v>0</v>
      </c>
      <c r="R107" s="190">
        <f>Q107*H107</f>
        <v>0</v>
      </c>
      <c r="S107" s="190">
        <v>2.4</v>
      </c>
      <c r="T107" s="191">
        <f>S107*H107</f>
        <v>13.2624</v>
      </c>
      <c r="AR107" s="24" t="s">
        <v>173</v>
      </c>
      <c r="AT107" s="24" t="s">
        <v>169</v>
      </c>
      <c r="AU107" s="24" t="s">
        <v>80</v>
      </c>
      <c r="AY107" s="24" t="s">
        <v>167</v>
      </c>
      <c r="BE107" s="192">
        <f>IF(N107="základní",J107,0)</f>
        <v>0</v>
      </c>
      <c r="BF107" s="192">
        <f>IF(N107="snížená",J107,0)</f>
        <v>0</v>
      </c>
      <c r="BG107" s="192">
        <f>IF(N107="zákl. přenesená",J107,0)</f>
        <v>0</v>
      </c>
      <c r="BH107" s="192">
        <f>IF(N107="sníž. přenesená",J107,0)</f>
        <v>0</v>
      </c>
      <c r="BI107" s="192">
        <f>IF(N107="nulová",J107,0)</f>
        <v>0</v>
      </c>
      <c r="BJ107" s="24" t="s">
        <v>78</v>
      </c>
      <c r="BK107" s="192">
        <f>ROUND(I107*H107,2)</f>
        <v>0</v>
      </c>
      <c r="BL107" s="24" t="s">
        <v>173</v>
      </c>
      <c r="BM107" s="24" t="s">
        <v>1812</v>
      </c>
    </row>
    <row r="108" spans="2:65" s="1" customFormat="1">
      <c r="B108" s="41"/>
      <c r="D108" s="193" t="s">
        <v>175</v>
      </c>
      <c r="F108" s="194" t="s">
        <v>1813</v>
      </c>
      <c r="I108" s="195"/>
      <c r="L108" s="41"/>
      <c r="M108" s="196"/>
      <c r="N108" s="42"/>
      <c r="O108" s="42"/>
      <c r="P108" s="42"/>
      <c r="Q108" s="42"/>
      <c r="R108" s="42"/>
      <c r="S108" s="42"/>
      <c r="T108" s="70"/>
      <c r="AT108" s="24" t="s">
        <v>175</v>
      </c>
      <c r="AU108" s="24" t="s">
        <v>80</v>
      </c>
    </row>
    <row r="109" spans="2:65" s="1" customFormat="1" ht="27">
      <c r="B109" s="41"/>
      <c r="D109" s="193" t="s">
        <v>182</v>
      </c>
      <c r="F109" s="197" t="s">
        <v>1804</v>
      </c>
      <c r="I109" s="195"/>
      <c r="L109" s="41"/>
      <c r="M109" s="196"/>
      <c r="N109" s="42"/>
      <c r="O109" s="42"/>
      <c r="P109" s="42"/>
      <c r="Q109" s="42"/>
      <c r="R109" s="42"/>
      <c r="S109" s="42"/>
      <c r="T109" s="70"/>
      <c r="AT109" s="24" t="s">
        <v>182</v>
      </c>
      <c r="AU109" s="24" t="s">
        <v>80</v>
      </c>
    </row>
    <row r="110" spans="2:65" s="12" customFormat="1">
      <c r="B110" s="198"/>
      <c r="D110" s="193" t="s">
        <v>184</v>
      </c>
      <c r="E110" s="199" t="s">
        <v>5</v>
      </c>
      <c r="F110" s="200" t="s">
        <v>1814</v>
      </c>
      <c r="H110" s="201">
        <v>5.5259999999999998</v>
      </c>
      <c r="I110" s="202"/>
      <c r="L110" s="198"/>
      <c r="M110" s="203"/>
      <c r="N110" s="204"/>
      <c r="O110" s="204"/>
      <c r="P110" s="204"/>
      <c r="Q110" s="204"/>
      <c r="R110" s="204"/>
      <c r="S110" s="204"/>
      <c r="T110" s="205"/>
      <c r="AT110" s="199" t="s">
        <v>184</v>
      </c>
      <c r="AU110" s="199" t="s">
        <v>80</v>
      </c>
      <c r="AV110" s="12" t="s">
        <v>80</v>
      </c>
      <c r="AW110" s="12" t="s">
        <v>35</v>
      </c>
      <c r="AX110" s="12" t="s">
        <v>78</v>
      </c>
      <c r="AY110" s="199" t="s">
        <v>167</v>
      </c>
    </row>
    <row r="111" spans="2:65" s="1" customFormat="1" ht="16.5" customHeight="1">
      <c r="B111" s="180"/>
      <c r="C111" s="181" t="s">
        <v>212</v>
      </c>
      <c r="D111" s="181" t="s">
        <v>169</v>
      </c>
      <c r="E111" s="182" t="s">
        <v>1815</v>
      </c>
      <c r="F111" s="183" t="s">
        <v>1816</v>
      </c>
      <c r="G111" s="184" t="s">
        <v>336</v>
      </c>
      <c r="H111" s="185">
        <v>12.377000000000001</v>
      </c>
      <c r="I111" s="186"/>
      <c r="J111" s="187">
        <f>ROUND(I111*H111,2)</f>
        <v>0</v>
      </c>
      <c r="K111" s="183" t="s">
        <v>179</v>
      </c>
      <c r="L111" s="41"/>
      <c r="M111" s="188" t="s">
        <v>5</v>
      </c>
      <c r="N111" s="189" t="s">
        <v>42</v>
      </c>
      <c r="O111" s="42"/>
      <c r="P111" s="190">
        <f>O111*H111</f>
        <v>0</v>
      </c>
      <c r="Q111" s="190">
        <v>0</v>
      </c>
      <c r="R111" s="190">
        <f>Q111*H111</f>
        <v>0</v>
      </c>
      <c r="S111" s="190">
        <v>2.4</v>
      </c>
      <c r="T111" s="191">
        <f>S111*H111</f>
        <v>29.704799999999999</v>
      </c>
      <c r="AR111" s="24" t="s">
        <v>173</v>
      </c>
      <c r="AT111" s="24" t="s">
        <v>169</v>
      </c>
      <c r="AU111" s="24" t="s">
        <v>80</v>
      </c>
      <c r="AY111" s="24" t="s">
        <v>167</v>
      </c>
      <c r="BE111" s="192">
        <f>IF(N111="základní",J111,0)</f>
        <v>0</v>
      </c>
      <c r="BF111" s="192">
        <f>IF(N111="snížená",J111,0)</f>
        <v>0</v>
      </c>
      <c r="BG111" s="192">
        <f>IF(N111="zákl. přenesená",J111,0)</f>
        <v>0</v>
      </c>
      <c r="BH111" s="192">
        <f>IF(N111="sníž. přenesená",J111,0)</f>
        <v>0</v>
      </c>
      <c r="BI111" s="192">
        <f>IF(N111="nulová",J111,0)</f>
        <v>0</v>
      </c>
      <c r="BJ111" s="24" t="s">
        <v>78</v>
      </c>
      <c r="BK111" s="192">
        <f>ROUND(I111*H111,2)</f>
        <v>0</v>
      </c>
      <c r="BL111" s="24" t="s">
        <v>173</v>
      </c>
      <c r="BM111" s="24" t="s">
        <v>1817</v>
      </c>
    </row>
    <row r="112" spans="2:65" s="1" customFormat="1">
      <c r="B112" s="41"/>
      <c r="D112" s="193" t="s">
        <v>175</v>
      </c>
      <c r="F112" s="194" t="s">
        <v>1818</v>
      </c>
      <c r="I112" s="195"/>
      <c r="L112" s="41"/>
      <c r="M112" s="196"/>
      <c r="N112" s="42"/>
      <c r="O112" s="42"/>
      <c r="P112" s="42"/>
      <c r="Q112" s="42"/>
      <c r="R112" s="42"/>
      <c r="S112" s="42"/>
      <c r="T112" s="70"/>
      <c r="AT112" s="24" t="s">
        <v>175</v>
      </c>
      <c r="AU112" s="24" t="s">
        <v>80</v>
      </c>
    </row>
    <row r="113" spans="2:65" s="1" customFormat="1" ht="27">
      <c r="B113" s="41"/>
      <c r="D113" s="193" t="s">
        <v>182</v>
      </c>
      <c r="F113" s="197" t="s">
        <v>1804</v>
      </c>
      <c r="I113" s="195"/>
      <c r="L113" s="41"/>
      <c r="M113" s="196"/>
      <c r="N113" s="42"/>
      <c r="O113" s="42"/>
      <c r="P113" s="42"/>
      <c r="Q113" s="42"/>
      <c r="R113" s="42"/>
      <c r="S113" s="42"/>
      <c r="T113" s="70"/>
      <c r="AT113" s="24" t="s">
        <v>182</v>
      </c>
      <c r="AU113" s="24" t="s">
        <v>80</v>
      </c>
    </row>
    <row r="114" spans="2:65" s="12" customFormat="1">
      <c r="B114" s="198"/>
      <c r="D114" s="193" t="s">
        <v>184</v>
      </c>
      <c r="E114" s="199" t="s">
        <v>5</v>
      </c>
      <c r="F114" s="200" t="s">
        <v>1819</v>
      </c>
      <c r="H114" s="201">
        <v>11.589</v>
      </c>
      <c r="I114" s="202"/>
      <c r="L114" s="198"/>
      <c r="M114" s="203"/>
      <c r="N114" s="204"/>
      <c r="O114" s="204"/>
      <c r="P114" s="204"/>
      <c r="Q114" s="204"/>
      <c r="R114" s="204"/>
      <c r="S114" s="204"/>
      <c r="T114" s="205"/>
      <c r="AT114" s="199" t="s">
        <v>184</v>
      </c>
      <c r="AU114" s="199" t="s">
        <v>80</v>
      </c>
      <c r="AV114" s="12" t="s">
        <v>80</v>
      </c>
      <c r="AW114" s="12" t="s">
        <v>35</v>
      </c>
      <c r="AX114" s="12" t="s">
        <v>71</v>
      </c>
      <c r="AY114" s="199" t="s">
        <v>167</v>
      </c>
    </row>
    <row r="115" spans="2:65" s="12" customFormat="1">
      <c r="B115" s="198"/>
      <c r="D115" s="193" t="s">
        <v>184</v>
      </c>
      <c r="E115" s="199" t="s">
        <v>5</v>
      </c>
      <c r="F115" s="200" t="s">
        <v>1820</v>
      </c>
      <c r="H115" s="201">
        <v>0.78800000000000003</v>
      </c>
      <c r="I115" s="202"/>
      <c r="L115" s="198"/>
      <c r="M115" s="203"/>
      <c r="N115" s="204"/>
      <c r="O115" s="204"/>
      <c r="P115" s="204"/>
      <c r="Q115" s="204"/>
      <c r="R115" s="204"/>
      <c r="S115" s="204"/>
      <c r="T115" s="205"/>
      <c r="AT115" s="199" t="s">
        <v>184</v>
      </c>
      <c r="AU115" s="199" t="s">
        <v>80</v>
      </c>
      <c r="AV115" s="12" t="s">
        <v>80</v>
      </c>
      <c r="AW115" s="12" t="s">
        <v>35</v>
      </c>
      <c r="AX115" s="12" t="s">
        <v>71</v>
      </c>
      <c r="AY115" s="199" t="s">
        <v>167</v>
      </c>
    </row>
    <row r="116" spans="2:65" s="13" customFormat="1">
      <c r="B116" s="219"/>
      <c r="D116" s="193" t="s">
        <v>184</v>
      </c>
      <c r="E116" s="220" t="s">
        <v>5</v>
      </c>
      <c r="F116" s="221" t="s">
        <v>350</v>
      </c>
      <c r="H116" s="222">
        <v>12.377000000000001</v>
      </c>
      <c r="I116" s="223"/>
      <c r="L116" s="219"/>
      <c r="M116" s="224"/>
      <c r="N116" s="225"/>
      <c r="O116" s="225"/>
      <c r="P116" s="225"/>
      <c r="Q116" s="225"/>
      <c r="R116" s="225"/>
      <c r="S116" s="225"/>
      <c r="T116" s="226"/>
      <c r="AT116" s="220" t="s">
        <v>184</v>
      </c>
      <c r="AU116" s="220" t="s">
        <v>80</v>
      </c>
      <c r="AV116" s="13" t="s">
        <v>173</v>
      </c>
      <c r="AW116" s="13" t="s">
        <v>35</v>
      </c>
      <c r="AX116" s="13" t="s">
        <v>78</v>
      </c>
      <c r="AY116" s="220" t="s">
        <v>167</v>
      </c>
    </row>
    <row r="117" spans="2:65" s="11" customFormat="1" ht="29.85" customHeight="1">
      <c r="B117" s="167"/>
      <c r="D117" s="168" t="s">
        <v>70</v>
      </c>
      <c r="E117" s="178" t="s">
        <v>263</v>
      </c>
      <c r="F117" s="178" t="s">
        <v>264</v>
      </c>
      <c r="I117" s="170"/>
      <c r="J117" s="179">
        <f>BK117</f>
        <v>0</v>
      </c>
      <c r="L117" s="167"/>
      <c r="M117" s="172"/>
      <c r="N117" s="173"/>
      <c r="O117" s="173"/>
      <c r="P117" s="174">
        <f>SUM(P118:P127)</f>
        <v>0</v>
      </c>
      <c r="Q117" s="173"/>
      <c r="R117" s="174">
        <f>SUM(R118:R127)</f>
        <v>0</v>
      </c>
      <c r="S117" s="173"/>
      <c r="T117" s="175">
        <f>SUM(T118:T127)</f>
        <v>0</v>
      </c>
      <c r="AR117" s="168" t="s">
        <v>78</v>
      </c>
      <c r="AT117" s="176" t="s">
        <v>70</v>
      </c>
      <c r="AU117" s="176" t="s">
        <v>78</v>
      </c>
      <c r="AY117" s="168" t="s">
        <v>167</v>
      </c>
      <c r="BK117" s="177">
        <f>SUM(BK118:BK127)</f>
        <v>0</v>
      </c>
    </row>
    <row r="118" spans="2:65" s="1" customFormat="1" ht="25.5" customHeight="1">
      <c r="B118" s="180"/>
      <c r="C118" s="181" t="s">
        <v>217</v>
      </c>
      <c r="D118" s="181" t="s">
        <v>169</v>
      </c>
      <c r="E118" s="182" t="s">
        <v>266</v>
      </c>
      <c r="F118" s="183" t="s">
        <v>267</v>
      </c>
      <c r="G118" s="184" t="s">
        <v>268</v>
      </c>
      <c r="H118" s="185">
        <v>45.234999999999999</v>
      </c>
      <c r="I118" s="186"/>
      <c r="J118" s="187">
        <f>ROUND(I118*H118,2)</f>
        <v>0</v>
      </c>
      <c r="K118" s="183" t="s">
        <v>179</v>
      </c>
      <c r="L118" s="41"/>
      <c r="M118" s="188" t="s">
        <v>5</v>
      </c>
      <c r="N118" s="189" t="s">
        <v>42</v>
      </c>
      <c r="O118" s="42"/>
      <c r="P118" s="190">
        <f>O118*H118</f>
        <v>0</v>
      </c>
      <c r="Q118" s="190">
        <v>0</v>
      </c>
      <c r="R118" s="190">
        <f>Q118*H118</f>
        <v>0</v>
      </c>
      <c r="S118" s="190">
        <v>0</v>
      </c>
      <c r="T118" s="191">
        <f>S118*H118</f>
        <v>0</v>
      </c>
      <c r="AR118" s="24" t="s">
        <v>173</v>
      </c>
      <c r="AT118" s="24" t="s">
        <v>169</v>
      </c>
      <c r="AU118" s="24" t="s">
        <v>80</v>
      </c>
      <c r="AY118" s="24" t="s">
        <v>167</v>
      </c>
      <c r="BE118" s="192">
        <f>IF(N118="základní",J118,0)</f>
        <v>0</v>
      </c>
      <c r="BF118" s="192">
        <f>IF(N118="snížená",J118,0)</f>
        <v>0</v>
      </c>
      <c r="BG118" s="192">
        <f>IF(N118="zákl. přenesená",J118,0)</f>
        <v>0</v>
      </c>
      <c r="BH118" s="192">
        <f>IF(N118="sníž. přenesená",J118,0)</f>
        <v>0</v>
      </c>
      <c r="BI118" s="192">
        <f>IF(N118="nulová",J118,0)</f>
        <v>0</v>
      </c>
      <c r="BJ118" s="24" t="s">
        <v>78</v>
      </c>
      <c r="BK118" s="192">
        <f>ROUND(I118*H118,2)</f>
        <v>0</v>
      </c>
      <c r="BL118" s="24" t="s">
        <v>173</v>
      </c>
      <c r="BM118" s="24" t="s">
        <v>1821</v>
      </c>
    </row>
    <row r="119" spans="2:65" s="1" customFormat="1" ht="27">
      <c r="B119" s="41"/>
      <c r="D119" s="193" t="s">
        <v>175</v>
      </c>
      <c r="F119" s="194" t="s">
        <v>270</v>
      </c>
      <c r="I119" s="195"/>
      <c r="L119" s="41"/>
      <c r="M119" s="196"/>
      <c r="N119" s="42"/>
      <c r="O119" s="42"/>
      <c r="P119" s="42"/>
      <c r="Q119" s="42"/>
      <c r="R119" s="42"/>
      <c r="S119" s="42"/>
      <c r="T119" s="70"/>
      <c r="AT119" s="24" t="s">
        <v>175</v>
      </c>
      <c r="AU119" s="24" t="s">
        <v>80</v>
      </c>
    </row>
    <row r="120" spans="2:65" s="1" customFormat="1" ht="25.5" customHeight="1">
      <c r="B120" s="180"/>
      <c r="C120" s="181" t="s">
        <v>198</v>
      </c>
      <c r="D120" s="181" t="s">
        <v>169</v>
      </c>
      <c r="E120" s="182" t="s">
        <v>272</v>
      </c>
      <c r="F120" s="183" t="s">
        <v>273</v>
      </c>
      <c r="G120" s="184" t="s">
        <v>268</v>
      </c>
      <c r="H120" s="185">
        <v>407.11500000000001</v>
      </c>
      <c r="I120" s="186"/>
      <c r="J120" s="187">
        <f>ROUND(I120*H120,2)</f>
        <v>0</v>
      </c>
      <c r="K120" s="183" t="s">
        <v>179</v>
      </c>
      <c r="L120" s="41"/>
      <c r="M120" s="188" t="s">
        <v>5</v>
      </c>
      <c r="N120" s="189" t="s">
        <v>42</v>
      </c>
      <c r="O120" s="42"/>
      <c r="P120" s="190">
        <f>O120*H120</f>
        <v>0</v>
      </c>
      <c r="Q120" s="190">
        <v>0</v>
      </c>
      <c r="R120" s="190">
        <f>Q120*H120</f>
        <v>0</v>
      </c>
      <c r="S120" s="190">
        <v>0</v>
      </c>
      <c r="T120" s="191">
        <f>S120*H120</f>
        <v>0</v>
      </c>
      <c r="AR120" s="24" t="s">
        <v>173</v>
      </c>
      <c r="AT120" s="24" t="s">
        <v>169</v>
      </c>
      <c r="AU120" s="24" t="s">
        <v>80</v>
      </c>
      <c r="AY120" s="24" t="s">
        <v>167</v>
      </c>
      <c r="BE120" s="192">
        <f>IF(N120="základní",J120,0)</f>
        <v>0</v>
      </c>
      <c r="BF120" s="192">
        <f>IF(N120="snížená",J120,0)</f>
        <v>0</v>
      </c>
      <c r="BG120" s="192">
        <f>IF(N120="zákl. přenesená",J120,0)</f>
        <v>0</v>
      </c>
      <c r="BH120" s="192">
        <f>IF(N120="sníž. přenesená",J120,0)</f>
        <v>0</v>
      </c>
      <c r="BI120" s="192">
        <f>IF(N120="nulová",J120,0)</f>
        <v>0</v>
      </c>
      <c r="BJ120" s="24" t="s">
        <v>78</v>
      </c>
      <c r="BK120" s="192">
        <f>ROUND(I120*H120,2)</f>
        <v>0</v>
      </c>
      <c r="BL120" s="24" t="s">
        <v>173</v>
      </c>
      <c r="BM120" s="24" t="s">
        <v>1822</v>
      </c>
    </row>
    <row r="121" spans="2:65" s="1" customFormat="1" ht="27">
      <c r="B121" s="41"/>
      <c r="D121" s="193" t="s">
        <v>175</v>
      </c>
      <c r="F121" s="194" t="s">
        <v>275</v>
      </c>
      <c r="I121" s="195"/>
      <c r="L121" s="41"/>
      <c r="M121" s="196"/>
      <c r="N121" s="42"/>
      <c r="O121" s="42"/>
      <c r="P121" s="42"/>
      <c r="Q121" s="42"/>
      <c r="R121" s="42"/>
      <c r="S121" s="42"/>
      <c r="T121" s="70"/>
      <c r="AT121" s="24" t="s">
        <v>175</v>
      </c>
      <c r="AU121" s="24" t="s">
        <v>80</v>
      </c>
    </row>
    <row r="122" spans="2:65" s="12" customFormat="1">
      <c r="B122" s="198"/>
      <c r="D122" s="193" t="s">
        <v>184</v>
      </c>
      <c r="F122" s="200" t="s">
        <v>1823</v>
      </c>
      <c r="H122" s="201">
        <v>407.11500000000001</v>
      </c>
      <c r="I122" s="202"/>
      <c r="L122" s="198"/>
      <c r="M122" s="203"/>
      <c r="N122" s="204"/>
      <c r="O122" s="204"/>
      <c r="P122" s="204"/>
      <c r="Q122" s="204"/>
      <c r="R122" s="204"/>
      <c r="S122" s="204"/>
      <c r="T122" s="205"/>
      <c r="AT122" s="199" t="s">
        <v>184</v>
      </c>
      <c r="AU122" s="199" t="s">
        <v>80</v>
      </c>
      <c r="AV122" s="12" t="s">
        <v>80</v>
      </c>
      <c r="AW122" s="12" t="s">
        <v>6</v>
      </c>
      <c r="AX122" s="12" t="s">
        <v>78</v>
      </c>
      <c r="AY122" s="199" t="s">
        <v>167</v>
      </c>
    </row>
    <row r="123" spans="2:65" s="1" customFormat="1" ht="25.5" customHeight="1">
      <c r="B123" s="180"/>
      <c r="C123" s="181" t="s">
        <v>227</v>
      </c>
      <c r="D123" s="181" t="s">
        <v>169</v>
      </c>
      <c r="E123" s="182" t="s">
        <v>278</v>
      </c>
      <c r="F123" s="183" t="s">
        <v>279</v>
      </c>
      <c r="G123" s="184" t="s">
        <v>268</v>
      </c>
      <c r="H123" s="185">
        <v>2.2679999999999998</v>
      </c>
      <c r="I123" s="186"/>
      <c r="J123" s="187">
        <f>ROUND(I123*H123,2)</f>
        <v>0</v>
      </c>
      <c r="K123" s="183" t="s">
        <v>179</v>
      </c>
      <c r="L123" s="41"/>
      <c r="M123" s="188" t="s">
        <v>5</v>
      </c>
      <c r="N123" s="189" t="s">
        <v>42</v>
      </c>
      <c r="O123" s="42"/>
      <c r="P123" s="190">
        <f>O123*H123</f>
        <v>0</v>
      </c>
      <c r="Q123" s="190">
        <v>0</v>
      </c>
      <c r="R123" s="190">
        <f>Q123*H123</f>
        <v>0</v>
      </c>
      <c r="S123" s="190">
        <v>0</v>
      </c>
      <c r="T123" s="191">
        <f>S123*H123</f>
        <v>0</v>
      </c>
      <c r="AR123" s="24" t="s">
        <v>173</v>
      </c>
      <c r="AT123" s="24" t="s">
        <v>169</v>
      </c>
      <c r="AU123" s="24" t="s">
        <v>80</v>
      </c>
      <c r="AY123" s="24" t="s">
        <v>167</v>
      </c>
      <c r="BE123" s="192">
        <f>IF(N123="základní",J123,0)</f>
        <v>0</v>
      </c>
      <c r="BF123" s="192">
        <f>IF(N123="snížená",J123,0)</f>
        <v>0</v>
      </c>
      <c r="BG123" s="192">
        <f>IF(N123="zákl. přenesená",J123,0)</f>
        <v>0</v>
      </c>
      <c r="BH123" s="192">
        <f>IF(N123="sníž. přenesená",J123,0)</f>
        <v>0</v>
      </c>
      <c r="BI123" s="192">
        <f>IF(N123="nulová",J123,0)</f>
        <v>0</v>
      </c>
      <c r="BJ123" s="24" t="s">
        <v>78</v>
      </c>
      <c r="BK123" s="192">
        <f>ROUND(I123*H123,2)</f>
        <v>0</v>
      </c>
      <c r="BL123" s="24" t="s">
        <v>173</v>
      </c>
      <c r="BM123" s="24" t="s">
        <v>1824</v>
      </c>
    </row>
    <row r="124" spans="2:65" s="1" customFormat="1" ht="27">
      <c r="B124" s="41"/>
      <c r="D124" s="193" t="s">
        <v>175</v>
      </c>
      <c r="F124" s="194" t="s">
        <v>281</v>
      </c>
      <c r="I124" s="195"/>
      <c r="L124" s="41"/>
      <c r="M124" s="196"/>
      <c r="N124" s="42"/>
      <c r="O124" s="42"/>
      <c r="P124" s="42"/>
      <c r="Q124" s="42"/>
      <c r="R124" s="42"/>
      <c r="S124" s="42"/>
      <c r="T124" s="70"/>
      <c r="AT124" s="24" t="s">
        <v>175</v>
      </c>
      <c r="AU124" s="24" t="s">
        <v>80</v>
      </c>
    </row>
    <row r="125" spans="2:65" s="1" customFormat="1" ht="25.5" customHeight="1">
      <c r="B125" s="180"/>
      <c r="C125" s="181" t="s">
        <v>234</v>
      </c>
      <c r="D125" s="181" t="s">
        <v>169</v>
      </c>
      <c r="E125" s="182" t="s">
        <v>1825</v>
      </c>
      <c r="F125" s="183" t="s">
        <v>1826</v>
      </c>
      <c r="G125" s="184" t="s">
        <v>268</v>
      </c>
      <c r="H125" s="185">
        <v>42.966999999999999</v>
      </c>
      <c r="I125" s="186"/>
      <c r="J125" s="187">
        <f>ROUND(I125*H125,2)</f>
        <v>0</v>
      </c>
      <c r="K125" s="183" t="s">
        <v>179</v>
      </c>
      <c r="L125" s="41"/>
      <c r="M125" s="188" t="s">
        <v>5</v>
      </c>
      <c r="N125" s="189" t="s">
        <v>42</v>
      </c>
      <c r="O125" s="42"/>
      <c r="P125" s="190">
        <f>O125*H125</f>
        <v>0</v>
      </c>
      <c r="Q125" s="190">
        <v>0</v>
      </c>
      <c r="R125" s="190">
        <f>Q125*H125</f>
        <v>0</v>
      </c>
      <c r="S125" s="190">
        <v>0</v>
      </c>
      <c r="T125" s="191">
        <f>S125*H125</f>
        <v>0</v>
      </c>
      <c r="AR125" s="24" t="s">
        <v>173</v>
      </c>
      <c r="AT125" s="24" t="s">
        <v>169</v>
      </c>
      <c r="AU125" s="24" t="s">
        <v>80</v>
      </c>
      <c r="AY125" s="24" t="s">
        <v>167</v>
      </c>
      <c r="BE125" s="192">
        <f>IF(N125="základní",J125,0)</f>
        <v>0</v>
      </c>
      <c r="BF125" s="192">
        <f>IF(N125="snížená",J125,0)</f>
        <v>0</v>
      </c>
      <c r="BG125" s="192">
        <f>IF(N125="zákl. přenesená",J125,0)</f>
        <v>0</v>
      </c>
      <c r="BH125" s="192">
        <f>IF(N125="sníž. přenesená",J125,0)</f>
        <v>0</v>
      </c>
      <c r="BI125" s="192">
        <f>IF(N125="nulová",J125,0)</f>
        <v>0</v>
      </c>
      <c r="BJ125" s="24" t="s">
        <v>78</v>
      </c>
      <c r="BK125" s="192">
        <f>ROUND(I125*H125,2)</f>
        <v>0</v>
      </c>
      <c r="BL125" s="24" t="s">
        <v>173</v>
      </c>
      <c r="BM125" s="24" t="s">
        <v>1827</v>
      </c>
    </row>
    <row r="126" spans="2:65" s="1" customFormat="1" ht="27">
      <c r="B126" s="41"/>
      <c r="D126" s="193" t="s">
        <v>175</v>
      </c>
      <c r="F126" s="194" t="s">
        <v>1828</v>
      </c>
      <c r="I126" s="195"/>
      <c r="L126" s="41"/>
      <c r="M126" s="196"/>
      <c r="N126" s="42"/>
      <c r="O126" s="42"/>
      <c r="P126" s="42"/>
      <c r="Q126" s="42"/>
      <c r="R126" s="42"/>
      <c r="S126" s="42"/>
      <c r="T126" s="70"/>
      <c r="AT126" s="24" t="s">
        <v>175</v>
      </c>
      <c r="AU126" s="24" t="s">
        <v>80</v>
      </c>
    </row>
    <row r="127" spans="2:65" s="12" customFormat="1">
      <c r="B127" s="198"/>
      <c r="D127" s="193" t="s">
        <v>184</v>
      </c>
      <c r="E127" s="199" t="s">
        <v>5</v>
      </c>
      <c r="F127" s="200" t="s">
        <v>1829</v>
      </c>
      <c r="H127" s="201">
        <v>42.966999999999999</v>
      </c>
      <c r="I127" s="202"/>
      <c r="L127" s="198"/>
      <c r="M127" s="234"/>
      <c r="N127" s="235"/>
      <c r="O127" s="235"/>
      <c r="P127" s="235"/>
      <c r="Q127" s="235"/>
      <c r="R127" s="235"/>
      <c r="S127" s="235"/>
      <c r="T127" s="236"/>
      <c r="AT127" s="199" t="s">
        <v>184</v>
      </c>
      <c r="AU127" s="199" t="s">
        <v>80</v>
      </c>
      <c r="AV127" s="12" t="s">
        <v>80</v>
      </c>
      <c r="AW127" s="12" t="s">
        <v>35</v>
      </c>
      <c r="AX127" s="12" t="s">
        <v>78</v>
      </c>
      <c r="AY127" s="199" t="s">
        <v>167</v>
      </c>
    </row>
    <row r="128" spans="2:65" s="1" customFormat="1" ht="6.95" customHeight="1">
      <c r="B128" s="56"/>
      <c r="C128" s="57"/>
      <c r="D128" s="57"/>
      <c r="E128" s="57"/>
      <c r="F128" s="57"/>
      <c r="G128" s="57"/>
      <c r="H128" s="57"/>
      <c r="I128" s="134"/>
      <c r="J128" s="57"/>
      <c r="K128" s="57"/>
      <c r="L128" s="41"/>
    </row>
  </sheetData>
  <autoFilter ref="C85:K127"/>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65"/>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112</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1830</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ROUND(J87,2)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ROUND(SUM(BE87:BE164), 2)</f>
        <v>0</v>
      </c>
      <c r="G32" s="42"/>
      <c r="H32" s="42"/>
      <c r="I32" s="126">
        <v>0.21</v>
      </c>
      <c r="J32" s="125">
        <f>ROUND(ROUND((SUM(BE87:BE164)), 2)*I32, 2)</f>
        <v>0</v>
      </c>
      <c r="K32" s="45"/>
    </row>
    <row r="33" spans="2:11" s="1" customFormat="1" ht="14.45" customHeight="1">
      <c r="B33" s="41"/>
      <c r="C33" s="42"/>
      <c r="D33" s="42"/>
      <c r="E33" s="49" t="s">
        <v>43</v>
      </c>
      <c r="F33" s="125">
        <f>ROUND(SUM(BF87:BF164), 2)</f>
        <v>0</v>
      </c>
      <c r="G33" s="42"/>
      <c r="H33" s="42"/>
      <c r="I33" s="126">
        <v>0.15</v>
      </c>
      <c r="J33" s="125">
        <f>ROUND(ROUND((SUM(BF87:BF164)), 2)*I33, 2)</f>
        <v>0</v>
      </c>
      <c r="K33" s="45"/>
    </row>
    <row r="34" spans="2:11" s="1" customFormat="1" ht="14.45" hidden="1" customHeight="1">
      <c r="B34" s="41"/>
      <c r="C34" s="42"/>
      <c r="D34" s="42"/>
      <c r="E34" s="49" t="s">
        <v>44</v>
      </c>
      <c r="F34" s="125">
        <f>ROUND(SUM(BG87:BG164), 2)</f>
        <v>0</v>
      </c>
      <c r="G34" s="42"/>
      <c r="H34" s="42"/>
      <c r="I34" s="126">
        <v>0.21</v>
      </c>
      <c r="J34" s="125">
        <v>0</v>
      </c>
      <c r="K34" s="45"/>
    </row>
    <row r="35" spans="2:11" s="1" customFormat="1" ht="14.45" hidden="1" customHeight="1">
      <c r="B35" s="41"/>
      <c r="C35" s="42"/>
      <c r="D35" s="42"/>
      <c r="E35" s="49" t="s">
        <v>45</v>
      </c>
      <c r="F35" s="125">
        <f>ROUND(SUM(BH87:BH164), 2)</f>
        <v>0</v>
      </c>
      <c r="G35" s="42"/>
      <c r="H35" s="42"/>
      <c r="I35" s="126">
        <v>0.15</v>
      </c>
      <c r="J35" s="125">
        <v>0</v>
      </c>
      <c r="K35" s="45"/>
    </row>
    <row r="36" spans="2:11" s="1" customFormat="1" ht="14.45" hidden="1" customHeight="1">
      <c r="B36" s="41"/>
      <c r="C36" s="42"/>
      <c r="D36" s="42"/>
      <c r="E36" s="49" t="s">
        <v>46</v>
      </c>
      <c r="F36" s="125">
        <f>ROUND(SUM(BI87:BI164),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010 - SO 110 Dočasná komunikace</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J87</f>
        <v>0</v>
      </c>
      <c r="K60" s="45"/>
      <c r="AU60" s="24" t="s">
        <v>142</v>
      </c>
    </row>
    <row r="61" spans="2:47" s="8" customFormat="1" ht="24.95" customHeight="1">
      <c r="B61" s="142"/>
      <c r="C61" s="143"/>
      <c r="D61" s="144" t="s">
        <v>143</v>
      </c>
      <c r="E61" s="145"/>
      <c r="F61" s="145"/>
      <c r="G61" s="145"/>
      <c r="H61" s="145"/>
      <c r="I61" s="146"/>
      <c r="J61" s="147">
        <f>J88</f>
        <v>0</v>
      </c>
      <c r="K61" s="148"/>
    </row>
    <row r="62" spans="2:47" s="9" customFormat="1" ht="19.899999999999999" customHeight="1">
      <c r="B62" s="149"/>
      <c r="C62" s="150"/>
      <c r="D62" s="151" t="s">
        <v>144</v>
      </c>
      <c r="E62" s="152"/>
      <c r="F62" s="152"/>
      <c r="G62" s="152"/>
      <c r="H62" s="152"/>
      <c r="I62" s="153"/>
      <c r="J62" s="154">
        <f>J89</f>
        <v>0</v>
      </c>
      <c r="K62" s="155"/>
    </row>
    <row r="63" spans="2:47" s="9" customFormat="1" ht="19.899999999999999" customHeight="1">
      <c r="B63" s="149"/>
      <c r="C63" s="150"/>
      <c r="D63" s="151" t="s">
        <v>321</v>
      </c>
      <c r="E63" s="152"/>
      <c r="F63" s="152"/>
      <c r="G63" s="152"/>
      <c r="H63" s="152"/>
      <c r="I63" s="153"/>
      <c r="J63" s="154">
        <f>J130</f>
        <v>0</v>
      </c>
      <c r="K63" s="155"/>
    </row>
    <row r="64" spans="2:47" s="9" customFormat="1" ht="19.899999999999999" customHeight="1">
      <c r="B64" s="149"/>
      <c r="C64" s="150"/>
      <c r="D64" s="151" t="s">
        <v>145</v>
      </c>
      <c r="E64" s="152"/>
      <c r="F64" s="152"/>
      <c r="G64" s="152"/>
      <c r="H64" s="152"/>
      <c r="I64" s="153"/>
      <c r="J64" s="154">
        <f>J143</f>
        <v>0</v>
      </c>
      <c r="K64" s="155"/>
    </row>
    <row r="65" spans="2:12" s="9" customFormat="1" ht="19.899999999999999" customHeight="1">
      <c r="B65" s="149"/>
      <c r="C65" s="150"/>
      <c r="D65" s="151" t="s">
        <v>146</v>
      </c>
      <c r="E65" s="152"/>
      <c r="F65" s="152"/>
      <c r="G65" s="152"/>
      <c r="H65" s="152"/>
      <c r="I65" s="153"/>
      <c r="J65" s="154">
        <f>J153</f>
        <v>0</v>
      </c>
      <c r="K65" s="155"/>
    </row>
    <row r="66" spans="2:12" s="1" customFormat="1" ht="21.75" customHeight="1">
      <c r="B66" s="41"/>
      <c r="C66" s="42"/>
      <c r="D66" s="42"/>
      <c r="E66" s="42"/>
      <c r="F66" s="42"/>
      <c r="G66" s="42"/>
      <c r="H66" s="42"/>
      <c r="I66" s="113"/>
      <c r="J66" s="42"/>
      <c r="K66" s="45"/>
    </row>
    <row r="67" spans="2:12" s="1" customFormat="1" ht="6.95" customHeight="1">
      <c r="B67" s="56"/>
      <c r="C67" s="57"/>
      <c r="D67" s="57"/>
      <c r="E67" s="57"/>
      <c r="F67" s="57"/>
      <c r="G67" s="57"/>
      <c r="H67" s="57"/>
      <c r="I67" s="134"/>
      <c r="J67" s="57"/>
      <c r="K67" s="58"/>
    </row>
    <row r="71" spans="2:12" s="1" customFormat="1" ht="6.95" customHeight="1">
      <c r="B71" s="59"/>
      <c r="C71" s="60"/>
      <c r="D71" s="60"/>
      <c r="E71" s="60"/>
      <c r="F71" s="60"/>
      <c r="G71" s="60"/>
      <c r="H71" s="60"/>
      <c r="I71" s="135"/>
      <c r="J71" s="60"/>
      <c r="K71" s="60"/>
      <c r="L71" s="41"/>
    </row>
    <row r="72" spans="2:12" s="1" customFormat="1" ht="36.950000000000003" customHeight="1">
      <c r="B72" s="41"/>
      <c r="C72" s="61" t="s">
        <v>151</v>
      </c>
      <c r="L72" s="41"/>
    </row>
    <row r="73" spans="2:12" s="1" customFormat="1" ht="6.95" customHeight="1">
      <c r="B73" s="41"/>
      <c r="L73" s="41"/>
    </row>
    <row r="74" spans="2:12" s="1" customFormat="1" ht="14.45" customHeight="1">
      <c r="B74" s="41"/>
      <c r="C74" s="63" t="s">
        <v>19</v>
      </c>
      <c r="L74" s="41"/>
    </row>
    <row r="75" spans="2:12" s="1" customFormat="1" ht="16.5" customHeight="1">
      <c r="B75" s="41"/>
      <c r="E75" s="463" t="str">
        <f>E7</f>
        <v>Rekonstrukce ČOV v Sanatoriu Jablunkov, a.s.</v>
      </c>
      <c r="F75" s="464"/>
      <c r="G75" s="464"/>
      <c r="H75" s="464"/>
      <c r="L75" s="41"/>
    </row>
    <row r="76" spans="2:12" ht="15">
      <c r="B76" s="28"/>
      <c r="C76" s="63" t="s">
        <v>134</v>
      </c>
      <c r="L76" s="28"/>
    </row>
    <row r="77" spans="2:12" s="1" customFormat="1" ht="16.5" customHeight="1">
      <c r="B77" s="41"/>
      <c r="E77" s="463" t="s">
        <v>135</v>
      </c>
      <c r="F77" s="457"/>
      <c r="G77" s="457"/>
      <c r="H77" s="457"/>
      <c r="L77" s="41"/>
    </row>
    <row r="78" spans="2:12" s="1" customFormat="1" ht="14.45" customHeight="1">
      <c r="B78" s="41"/>
      <c r="C78" s="63" t="s">
        <v>136</v>
      </c>
      <c r="L78" s="41"/>
    </row>
    <row r="79" spans="2:12" s="1" customFormat="1" ht="17.25" customHeight="1">
      <c r="B79" s="41"/>
      <c r="E79" s="434" t="str">
        <f>E11</f>
        <v>010 - SO 110 Dočasná komunikace</v>
      </c>
      <c r="F79" s="457"/>
      <c r="G79" s="457"/>
      <c r="H79" s="457"/>
      <c r="L79" s="41"/>
    </row>
    <row r="80" spans="2:12" s="1" customFormat="1" ht="6.95" customHeight="1">
      <c r="B80" s="41"/>
      <c r="L80" s="41"/>
    </row>
    <row r="81" spans="2:65" s="1" customFormat="1" ht="18" customHeight="1">
      <c r="B81" s="41"/>
      <c r="C81" s="63" t="s">
        <v>23</v>
      </c>
      <c r="F81" s="156" t="str">
        <f>F14</f>
        <v xml:space="preserve"> </v>
      </c>
      <c r="I81" s="157" t="s">
        <v>25</v>
      </c>
      <c r="J81" s="67" t="str">
        <f>IF(J14="","",J14)</f>
        <v>9. 7. 2018</v>
      </c>
      <c r="L81" s="41"/>
    </row>
    <row r="82" spans="2:65" s="1" customFormat="1" ht="6.95" customHeight="1">
      <c r="B82" s="41"/>
      <c r="L82" s="41"/>
    </row>
    <row r="83" spans="2:65" s="1" customFormat="1" ht="15">
      <c r="B83" s="41"/>
      <c r="C83" s="63" t="s">
        <v>27</v>
      </c>
      <c r="F83" s="156" t="str">
        <f>E17</f>
        <v>Sanatorium Jablunkov a.s.</v>
      </c>
      <c r="I83" s="157" t="s">
        <v>33</v>
      </c>
      <c r="J83" s="156" t="str">
        <f>E23</f>
        <v>Sweco Hydroprojekt a.s., divize Morava</v>
      </c>
      <c r="L83" s="41"/>
    </row>
    <row r="84" spans="2:65" s="1" customFormat="1" ht="14.45" customHeight="1">
      <c r="B84" s="41"/>
      <c r="C84" s="63" t="s">
        <v>31</v>
      </c>
      <c r="F84" s="156" t="str">
        <f>IF(E20="","",E20)</f>
        <v/>
      </c>
      <c r="L84" s="41"/>
    </row>
    <row r="85" spans="2:65" s="1" customFormat="1" ht="10.35" customHeight="1">
      <c r="B85" s="41"/>
      <c r="L85" s="41"/>
    </row>
    <row r="86" spans="2:65" s="10" customFormat="1" ht="29.25" customHeight="1">
      <c r="B86" s="158"/>
      <c r="C86" s="159" t="s">
        <v>152</v>
      </c>
      <c r="D86" s="160" t="s">
        <v>56</v>
      </c>
      <c r="E86" s="160" t="s">
        <v>52</v>
      </c>
      <c r="F86" s="160" t="s">
        <v>153</v>
      </c>
      <c r="G86" s="160" t="s">
        <v>154</v>
      </c>
      <c r="H86" s="160" t="s">
        <v>155</v>
      </c>
      <c r="I86" s="161" t="s">
        <v>156</v>
      </c>
      <c r="J86" s="160" t="s">
        <v>140</v>
      </c>
      <c r="K86" s="162" t="s">
        <v>157</v>
      </c>
      <c r="L86" s="158"/>
      <c r="M86" s="73" t="s">
        <v>158</v>
      </c>
      <c r="N86" s="74" t="s">
        <v>41</v>
      </c>
      <c r="O86" s="74" t="s">
        <v>159</v>
      </c>
      <c r="P86" s="74" t="s">
        <v>160</v>
      </c>
      <c r="Q86" s="74" t="s">
        <v>161</v>
      </c>
      <c r="R86" s="74" t="s">
        <v>162</v>
      </c>
      <c r="S86" s="74" t="s">
        <v>163</v>
      </c>
      <c r="T86" s="75" t="s">
        <v>164</v>
      </c>
    </row>
    <row r="87" spans="2:65" s="1" customFormat="1" ht="29.25" customHeight="1">
      <c r="B87" s="41"/>
      <c r="C87" s="77" t="s">
        <v>141</v>
      </c>
      <c r="J87" s="163">
        <f>BK87</f>
        <v>0</v>
      </c>
      <c r="L87" s="41"/>
      <c r="M87" s="76"/>
      <c r="N87" s="68"/>
      <c r="O87" s="68"/>
      <c r="P87" s="164">
        <f>P88</f>
        <v>0</v>
      </c>
      <c r="Q87" s="68"/>
      <c r="R87" s="164">
        <f>R88</f>
        <v>151.50110000000001</v>
      </c>
      <c r="S87" s="68"/>
      <c r="T87" s="165">
        <f>T88</f>
        <v>212.0472</v>
      </c>
      <c r="AT87" s="24" t="s">
        <v>70</v>
      </c>
      <c r="AU87" s="24" t="s">
        <v>142</v>
      </c>
      <c r="BK87" s="166">
        <f>BK88</f>
        <v>0</v>
      </c>
    </row>
    <row r="88" spans="2:65" s="11" customFormat="1" ht="37.35" customHeight="1">
      <c r="B88" s="167"/>
      <c r="D88" s="168" t="s">
        <v>70</v>
      </c>
      <c r="E88" s="169" t="s">
        <v>165</v>
      </c>
      <c r="F88" s="169" t="s">
        <v>166</v>
      </c>
      <c r="I88" s="170"/>
      <c r="J88" s="171">
        <f>BK88</f>
        <v>0</v>
      </c>
      <c r="L88" s="167"/>
      <c r="M88" s="172"/>
      <c r="N88" s="173"/>
      <c r="O88" s="173"/>
      <c r="P88" s="174">
        <f>P89+P130+P143+P153</f>
        <v>0</v>
      </c>
      <c r="Q88" s="173"/>
      <c r="R88" s="174">
        <f>R89+R130+R143+R153</f>
        <v>151.50110000000001</v>
      </c>
      <c r="S88" s="173"/>
      <c r="T88" s="175">
        <f>T89+T130+T143+T153</f>
        <v>212.0472</v>
      </c>
      <c r="AR88" s="168" t="s">
        <v>78</v>
      </c>
      <c r="AT88" s="176" t="s">
        <v>70</v>
      </c>
      <c r="AU88" s="176" t="s">
        <v>71</v>
      </c>
      <c r="AY88" s="168" t="s">
        <v>167</v>
      </c>
      <c r="BK88" s="177">
        <f>BK89+BK130+BK143+BK153</f>
        <v>0</v>
      </c>
    </row>
    <row r="89" spans="2:65" s="11" customFormat="1" ht="19.899999999999999" customHeight="1">
      <c r="B89" s="167"/>
      <c r="D89" s="168" t="s">
        <v>70</v>
      </c>
      <c r="E89" s="178" t="s">
        <v>78</v>
      </c>
      <c r="F89" s="178" t="s">
        <v>168</v>
      </c>
      <c r="I89" s="170"/>
      <c r="J89" s="179">
        <f>BK89</f>
        <v>0</v>
      </c>
      <c r="L89" s="167"/>
      <c r="M89" s="172"/>
      <c r="N89" s="173"/>
      <c r="O89" s="173"/>
      <c r="P89" s="174">
        <f>SUM(P90:P129)</f>
        <v>0</v>
      </c>
      <c r="Q89" s="173"/>
      <c r="R89" s="174">
        <f>SUM(R90:R129)</f>
        <v>0</v>
      </c>
      <c r="S89" s="173"/>
      <c r="T89" s="175">
        <f>SUM(T90:T129)</f>
        <v>212.0472</v>
      </c>
      <c r="AR89" s="168" t="s">
        <v>78</v>
      </c>
      <c r="AT89" s="176" t="s">
        <v>70</v>
      </c>
      <c r="AU89" s="176" t="s">
        <v>78</v>
      </c>
      <c r="AY89" s="168" t="s">
        <v>167</v>
      </c>
      <c r="BK89" s="177">
        <f>SUM(BK90:BK129)</f>
        <v>0</v>
      </c>
    </row>
    <row r="90" spans="2:65" s="1" customFormat="1" ht="25.5" customHeight="1">
      <c r="B90" s="180"/>
      <c r="C90" s="181" t="s">
        <v>78</v>
      </c>
      <c r="D90" s="181" t="s">
        <v>169</v>
      </c>
      <c r="E90" s="182" t="s">
        <v>1831</v>
      </c>
      <c r="F90" s="183" t="s">
        <v>1832</v>
      </c>
      <c r="G90" s="184" t="s">
        <v>369</v>
      </c>
      <c r="H90" s="185">
        <v>1</v>
      </c>
      <c r="I90" s="186"/>
      <c r="J90" s="187">
        <f>ROUND(I90*H90,2)</f>
        <v>0</v>
      </c>
      <c r="K90" s="183" t="s">
        <v>5</v>
      </c>
      <c r="L90" s="41"/>
      <c r="M90" s="188" t="s">
        <v>5</v>
      </c>
      <c r="N90" s="189" t="s">
        <v>42</v>
      </c>
      <c r="O90" s="42"/>
      <c r="P90" s="190">
        <f>O90*H90</f>
        <v>0</v>
      </c>
      <c r="Q90" s="190">
        <v>0</v>
      </c>
      <c r="R90" s="190">
        <f>Q90*H90</f>
        <v>0</v>
      </c>
      <c r="S90" s="190">
        <v>0</v>
      </c>
      <c r="T90" s="191">
        <f>S90*H90</f>
        <v>0</v>
      </c>
      <c r="AR90" s="24" t="s">
        <v>173</v>
      </c>
      <c r="AT90" s="24" t="s">
        <v>169</v>
      </c>
      <c r="AU90" s="24" t="s">
        <v>80</v>
      </c>
      <c r="AY90" s="24" t="s">
        <v>167</v>
      </c>
      <c r="BE90" s="192">
        <f>IF(N90="základní",J90,0)</f>
        <v>0</v>
      </c>
      <c r="BF90" s="192">
        <f>IF(N90="snížená",J90,0)</f>
        <v>0</v>
      </c>
      <c r="BG90" s="192">
        <f>IF(N90="zákl. přenesená",J90,0)</f>
        <v>0</v>
      </c>
      <c r="BH90" s="192">
        <f>IF(N90="sníž. přenesená",J90,0)</f>
        <v>0</v>
      </c>
      <c r="BI90" s="192">
        <f>IF(N90="nulová",J90,0)</f>
        <v>0</v>
      </c>
      <c r="BJ90" s="24" t="s">
        <v>78</v>
      </c>
      <c r="BK90" s="192">
        <f>ROUND(I90*H90,2)</f>
        <v>0</v>
      </c>
      <c r="BL90" s="24" t="s">
        <v>173</v>
      </c>
      <c r="BM90" s="24" t="s">
        <v>1833</v>
      </c>
    </row>
    <row r="91" spans="2:65" s="1" customFormat="1">
      <c r="B91" s="41"/>
      <c r="D91" s="193" t="s">
        <v>175</v>
      </c>
      <c r="F91" s="194" t="s">
        <v>1832</v>
      </c>
      <c r="I91" s="195"/>
      <c r="L91" s="41"/>
      <c r="M91" s="196"/>
      <c r="N91" s="42"/>
      <c r="O91" s="42"/>
      <c r="P91" s="42"/>
      <c r="Q91" s="42"/>
      <c r="R91" s="42"/>
      <c r="S91" s="42"/>
      <c r="T91" s="70"/>
      <c r="AT91" s="24" t="s">
        <v>175</v>
      </c>
      <c r="AU91" s="24" t="s">
        <v>80</v>
      </c>
    </row>
    <row r="92" spans="2:65" s="1" customFormat="1" ht="27">
      <c r="B92" s="41"/>
      <c r="D92" s="193" t="s">
        <v>182</v>
      </c>
      <c r="F92" s="197" t="s">
        <v>1834</v>
      </c>
      <c r="I92" s="195"/>
      <c r="L92" s="41"/>
      <c r="M92" s="196"/>
      <c r="N92" s="42"/>
      <c r="O92" s="42"/>
      <c r="P92" s="42"/>
      <c r="Q92" s="42"/>
      <c r="R92" s="42"/>
      <c r="S92" s="42"/>
      <c r="T92" s="70"/>
      <c r="AT92" s="24" t="s">
        <v>182</v>
      </c>
      <c r="AU92" s="24" t="s">
        <v>80</v>
      </c>
    </row>
    <row r="93" spans="2:65" s="12" customFormat="1">
      <c r="B93" s="198"/>
      <c r="D93" s="193" t="s">
        <v>184</v>
      </c>
      <c r="E93" s="199" t="s">
        <v>5</v>
      </c>
      <c r="F93" s="200" t="s">
        <v>78</v>
      </c>
      <c r="H93" s="201">
        <v>1</v>
      </c>
      <c r="I93" s="202"/>
      <c r="L93" s="198"/>
      <c r="M93" s="203"/>
      <c r="N93" s="204"/>
      <c r="O93" s="204"/>
      <c r="P93" s="204"/>
      <c r="Q93" s="204"/>
      <c r="R93" s="204"/>
      <c r="S93" s="204"/>
      <c r="T93" s="205"/>
      <c r="AT93" s="199" t="s">
        <v>184</v>
      </c>
      <c r="AU93" s="199" t="s">
        <v>80</v>
      </c>
      <c r="AV93" s="12" t="s">
        <v>80</v>
      </c>
      <c r="AW93" s="12" t="s">
        <v>35</v>
      </c>
      <c r="AX93" s="12" t="s">
        <v>78</v>
      </c>
      <c r="AY93" s="199" t="s">
        <v>167</v>
      </c>
    </row>
    <row r="94" spans="2:65" s="1" customFormat="1" ht="25.5" customHeight="1">
      <c r="B94" s="180"/>
      <c r="C94" s="181" t="s">
        <v>80</v>
      </c>
      <c r="D94" s="181" t="s">
        <v>169</v>
      </c>
      <c r="E94" s="182" t="s">
        <v>1835</v>
      </c>
      <c r="F94" s="183" t="s">
        <v>1836</v>
      </c>
      <c r="G94" s="184" t="s">
        <v>230</v>
      </c>
      <c r="H94" s="185">
        <v>269</v>
      </c>
      <c r="I94" s="186"/>
      <c r="J94" s="187">
        <f>ROUND(I94*H94,2)</f>
        <v>0</v>
      </c>
      <c r="K94" s="183" t="s">
        <v>179</v>
      </c>
      <c r="L94" s="41"/>
      <c r="M94" s="188" t="s">
        <v>5</v>
      </c>
      <c r="N94" s="189" t="s">
        <v>42</v>
      </c>
      <c r="O94" s="42"/>
      <c r="P94" s="190">
        <f>O94*H94</f>
        <v>0</v>
      </c>
      <c r="Q94" s="190">
        <v>0</v>
      </c>
      <c r="R94" s="190">
        <f>Q94*H94</f>
        <v>0</v>
      </c>
      <c r="S94" s="190">
        <v>0.40799999999999997</v>
      </c>
      <c r="T94" s="191">
        <f>S94*H94</f>
        <v>109.752</v>
      </c>
      <c r="AR94" s="24" t="s">
        <v>173</v>
      </c>
      <c r="AT94" s="24" t="s">
        <v>169</v>
      </c>
      <c r="AU94" s="24" t="s">
        <v>80</v>
      </c>
      <c r="AY94" s="24" t="s">
        <v>167</v>
      </c>
      <c r="BE94" s="192">
        <f>IF(N94="základní",J94,0)</f>
        <v>0</v>
      </c>
      <c r="BF94" s="192">
        <f>IF(N94="snížená",J94,0)</f>
        <v>0</v>
      </c>
      <c r="BG94" s="192">
        <f>IF(N94="zákl. přenesená",J94,0)</f>
        <v>0</v>
      </c>
      <c r="BH94" s="192">
        <f>IF(N94="sníž. přenesená",J94,0)</f>
        <v>0</v>
      </c>
      <c r="BI94" s="192">
        <f>IF(N94="nulová",J94,0)</f>
        <v>0</v>
      </c>
      <c r="BJ94" s="24" t="s">
        <v>78</v>
      </c>
      <c r="BK94" s="192">
        <f>ROUND(I94*H94,2)</f>
        <v>0</v>
      </c>
      <c r="BL94" s="24" t="s">
        <v>173</v>
      </c>
      <c r="BM94" s="24" t="s">
        <v>1837</v>
      </c>
    </row>
    <row r="95" spans="2:65" s="1" customFormat="1" ht="40.5">
      <c r="B95" s="41"/>
      <c r="D95" s="193" t="s">
        <v>175</v>
      </c>
      <c r="F95" s="194" t="s">
        <v>1838</v>
      </c>
      <c r="I95" s="195"/>
      <c r="L95" s="41"/>
      <c r="M95" s="196"/>
      <c r="N95" s="42"/>
      <c r="O95" s="42"/>
      <c r="P95" s="42"/>
      <c r="Q95" s="42"/>
      <c r="R95" s="42"/>
      <c r="S95" s="42"/>
      <c r="T95" s="70"/>
      <c r="AT95" s="24" t="s">
        <v>175</v>
      </c>
      <c r="AU95" s="24" t="s">
        <v>80</v>
      </c>
    </row>
    <row r="96" spans="2:65" s="1" customFormat="1" ht="25.5" customHeight="1">
      <c r="B96" s="180"/>
      <c r="C96" s="181" t="s">
        <v>186</v>
      </c>
      <c r="D96" s="181" t="s">
        <v>169</v>
      </c>
      <c r="E96" s="182" t="s">
        <v>1839</v>
      </c>
      <c r="F96" s="183" t="s">
        <v>1840</v>
      </c>
      <c r="G96" s="184" t="s">
        <v>230</v>
      </c>
      <c r="H96" s="185">
        <v>352</v>
      </c>
      <c r="I96" s="186"/>
      <c r="J96" s="187">
        <f>ROUND(I96*H96,2)</f>
        <v>0</v>
      </c>
      <c r="K96" s="183" t="s">
        <v>179</v>
      </c>
      <c r="L96" s="41"/>
      <c r="M96" s="188" t="s">
        <v>5</v>
      </c>
      <c r="N96" s="189" t="s">
        <v>42</v>
      </c>
      <c r="O96" s="42"/>
      <c r="P96" s="190">
        <f>O96*H96</f>
        <v>0</v>
      </c>
      <c r="Q96" s="190">
        <v>0</v>
      </c>
      <c r="R96" s="190">
        <f>Q96*H96</f>
        <v>0</v>
      </c>
      <c r="S96" s="190">
        <v>0.28999999999999998</v>
      </c>
      <c r="T96" s="191">
        <f>S96*H96</f>
        <v>102.08</v>
      </c>
      <c r="AR96" s="24" t="s">
        <v>173</v>
      </c>
      <c r="AT96" s="24" t="s">
        <v>169</v>
      </c>
      <c r="AU96" s="24" t="s">
        <v>80</v>
      </c>
      <c r="AY96" s="24" t="s">
        <v>167</v>
      </c>
      <c r="BE96" s="192">
        <f>IF(N96="základní",J96,0)</f>
        <v>0</v>
      </c>
      <c r="BF96" s="192">
        <f>IF(N96="snížená",J96,0)</f>
        <v>0</v>
      </c>
      <c r="BG96" s="192">
        <f>IF(N96="zákl. přenesená",J96,0)</f>
        <v>0</v>
      </c>
      <c r="BH96" s="192">
        <f>IF(N96="sníž. přenesená",J96,0)</f>
        <v>0</v>
      </c>
      <c r="BI96" s="192">
        <f>IF(N96="nulová",J96,0)</f>
        <v>0</v>
      </c>
      <c r="BJ96" s="24" t="s">
        <v>78</v>
      </c>
      <c r="BK96" s="192">
        <f>ROUND(I96*H96,2)</f>
        <v>0</v>
      </c>
      <c r="BL96" s="24" t="s">
        <v>173</v>
      </c>
      <c r="BM96" s="24" t="s">
        <v>1841</v>
      </c>
    </row>
    <row r="97" spans="2:65" s="1" customFormat="1" ht="40.5">
      <c r="B97" s="41"/>
      <c r="D97" s="193" t="s">
        <v>175</v>
      </c>
      <c r="F97" s="194" t="s">
        <v>1842</v>
      </c>
      <c r="I97" s="195"/>
      <c r="L97" s="41"/>
      <c r="M97" s="196"/>
      <c r="N97" s="42"/>
      <c r="O97" s="42"/>
      <c r="P97" s="42"/>
      <c r="Q97" s="42"/>
      <c r="R97" s="42"/>
      <c r="S97" s="42"/>
      <c r="T97" s="70"/>
      <c r="AT97" s="24" t="s">
        <v>175</v>
      </c>
      <c r="AU97" s="24" t="s">
        <v>80</v>
      </c>
    </row>
    <row r="98" spans="2:65" s="1" customFormat="1" ht="27">
      <c r="B98" s="41"/>
      <c r="D98" s="193" t="s">
        <v>182</v>
      </c>
      <c r="F98" s="197" t="s">
        <v>1834</v>
      </c>
      <c r="I98" s="195"/>
      <c r="L98" s="41"/>
      <c r="M98" s="196"/>
      <c r="N98" s="42"/>
      <c r="O98" s="42"/>
      <c r="P98" s="42"/>
      <c r="Q98" s="42"/>
      <c r="R98" s="42"/>
      <c r="S98" s="42"/>
      <c r="T98" s="70"/>
      <c r="AT98" s="24" t="s">
        <v>182</v>
      </c>
      <c r="AU98" s="24" t="s">
        <v>80</v>
      </c>
    </row>
    <row r="99" spans="2:65" s="12" customFormat="1">
      <c r="B99" s="198"/>
      <c r="D99" s="193" t="s">
        <v>184</v>
      </c>
      <c r="E99" s="199" t="s">
        <v>5</v>
      </c>
      <c r="F99" s="200" t="s">
        <v>1843</v>
      </c>
      <c r="H99" s="201">
        <v>352</v>
      </c>
      <c r="I99" s="202"/>
      <c r="L99" s="198"/>
      <c r="M99" s="203"/>
      <c r="N99" s="204"/>
      <c r="O99" s="204"/>
      <c r="P99" s="204"/>
      <c r="Q99" s="204"/>
      <c r="R99" s="204"/>
      <c r="S99" s="204"/>
      <c r="T99" s="205"/>
      <c r="AT99" s="199" t="s">
        <v>184</v>
      </c>
      <c r="AU99" s="199" t="s">
        <v>80</v>
      </c>
      <c r="AV99" s="12" t="s">
        <v>80</v>
      </c>
      <c r="AW99" s="12" t="s">
        <v>35</v>
      </c>
      <c r="AX99" s="12" t="s">
        <v>78</v>
      </c>
      <c r="AY99" s="199" t="s">
        <v>167</v>
      </c>
    </row>
    <row r="100" spans="2:65" s="1" customFormat="1" ht="16.5" customHeight="1">
      <c r="B100" s="180"/>
      <c r="C100" s="181" t="s">
        <v>173</v>
      </c>
      <c r="D100" s="181" t="s">
        <v>169</v>
      </c>
      <c r="E100" s="182" t="s">
        <v>1844</v>
      </c>
      <c r="F100" s="183" t="s">
        <v>1845</v>
      </c>
      <c r="G100" s="184" t="s">
        <v>230</v>
      </c>
      <c r="H100" s="185">
        <v>269</v>
      </c>
      <c r="I100" s="186"/>
      <c r="J100" s="187">
        <f>ROUND(I100*H100,2)</f>
        <v>0</v>
      </c>
      <c r="K100" s="183" t="s">
        <v>179</v>
      </c>
      <c r="L100" s="41"/>
      <c r="M100" s="188" t="s">
        <v>5</v>
      </c>
      <c r="N100" s="189" t="s">
        <v>42</v>
      </c>
      <c r="O100" s="42"/>
      <c r="P100" s="190">
        <f>O100*H100</f>
        <v>0</v>
      </c>
      <c r="Q100" s="190">
        <v>0</v>
      </c>
      <c r="R100" s="190">
        <f>Q100*H100</f>
        <v>0</v>
      </c>
      <c r="S100" s="190">
        <v>8.0000000000000004E-4</v>
      </c>
      <c r="T100" s="191">
        <f>S100*H100</f>
        <v>0.2152</v>
      </c>
      <c r="AR100" s="24" t="s">
        <v>173</v>
      </c>
      <c r="AT100" s="24" t="s">
        <v>169</v>
      </c>
      <c r="AU100" s="24" t="s">
        <v>80</v>
      </c>
      <c r="AY100" s="24" t="s">
        <v>167</v>
      </c>
      <c r="BE100" s="192">
        <f>IF(N100="základní",J100,0)</f>
        <v>0</v>
      </c>
      <c r="BF100" s="192">
        <f>IF(N100="snížená",J100,0)</f>
        <v>0</v>
      </c>
      <c r="BG100" s="192">
        <f>IF(N100="zákl. přenesená",J100,0)</f>
        <v>0</v>
      </c>
      <c r="BH100" s="192">
        <f>IF(N100="sníž. přenesená",J100,0)</f>
        <v>0</v>
      </c>
      <c r="BI100" s="192">
        <f>IF(N100="nulová",J100,0)</f>
        <v>0</v>
      </c>
      <c r="BJ100" s="24" t="s">
        <v>78</v>
      </c>
      <c r="BK100" s="192">
        <f>ROUND(I100*H100,2)</f>
        <v>0</v>
      </c>
      <c r="BL100" s="24" t="s">
        <v>173</v>
      </c>
      <c r="BM100" s="24" t="s">
        <v>1846</v>
      </c>
    </row>
    <row r="101" spans="2:65" s="1" customFormat="1" ht="27">
      <c r="B101" s="41"/>
      <c r="D101" s="193" t="s">
        <v>175</v>
      </c>
      <c r="F101" s="194" t="s">
        <v>1847</v>
      </c>
      <c r="I101" s="195"/>
      <c r="L101" s="41"/>
      <c r="M101" s="196"/>
      <c r="N101" s="42"/>
      <c r="O101" s="42"/>
      <c r="P101" s="42"/>
      <c r="Q101" s="42"/>
      <c r="R101" s="42"/>
      <c r="S101" s="42"/>
      <c r="T101" s="70"/>
      <c r="AT101" s="24" t="s">
        <v>175</v>
      </c>
      <c r="AU101" s="24" t="s">
        <v>80</v>
      </c>
    </row>
    <row r="102" spans="2:65" s="1" customFormat="1" ht="16.5" customHeight="1">
      <c r="B102" s="180"/>
      <c r="C102" s="181" t="s">
        <v>200</v>
      </c>
      <c r="D102" s="181" t="s">
        <v>169</v>
      </c>
      <c r="E102" s="182" t="s">
        <v>526</v>
      </c>
      <c r="F102" s="183" t="s">
        <v>527</v>
      </c>
      <c r="G102" s="184" t="s">
        <v>336</v>
      </c>
      <c r="H102" s="185">
        <v>35.200000000000003</v>
      </c>
      <c r="I102" s="186"/>
      <c r="J102" s="187">
        <f>ROUND(I102*H102,2)</f>
        <v>0</v>
      </c>
      <c r="K102" s="183" t="s">
        <v>179</v>
      </c>
      <c r="L102" s="41"/>
      <c r="M102" s="188" t="s">
        <v>5</v>
      </c>
      <c r="N102" s="189" t="s">
        <v>42</v>
      </c>
      <c r="O102" s="42"/>
      <c r="P102" s="190">
        <f>O102*H102</f>
        <v>0</v>
      </c>
      <c r="Q102" s="190">
        <v>0</v>
      </c>
      <c r="R102" s="190">
        <f>Q102*H102</f>
        <v>0</v>
      </c>
      <c r="S102" s="190">
        <v>0</v>
      </c>
      <c r="T102" s="191">
        <f>S102*H102</f>
        <v>0</v>
      </c>
      <c r="AR102" s="24" t="s">
        <v>173</v>
      </c>
      <c r="AT102" s="24" t="s">
        <v>169</v>
      </c>
      <c r="AU102" s="24" t="s">
        <v>80</v>
      </c>
      <c r="AY102" s="24" t="s">
        <v>167</v>
      </c>
      <c r="BE102" s="192">
        <f>IF(N102="základní",J102,0)</f>
        <v>0</v>
      </c>
      <c r="BF102" s="192">
        <f>IF(N102="snížená",J102,0)</f>
        <v>0</v>
      </c>
      <c r="BG102" s="192">
        <f>IF(N102="zákl. přenesená",J102,0)</f>
        <v>0</v>
      </c>
      <c r="BH102" s="192">
        <f>IF(N102="sníž. přenesená",J102,0)</f>
        <v>0</v>
      </c>
      <c r="BI102" s="192">
        <f>IF(N102="nulová",J102,0)</f>
        <v>0</v>
      </c>
      <c r="BJ102" s="24" t="s">
        <v>78</v>
      </c>
      <c r="BK102" s="192">
        <f>ROUND(I102*H102,2)</f>
        <v>0</v>
      </c>
      <c r="BL102" s="24" t="s">
        <v>173</v>
      </c>
      <c r="BM102" s="24" t="s">
        <v>1848</v>
      </c>
    </row>
    <row r="103" spans="2:65" s="1" customFormat="1" ht="27">
      <c r="B103" s="41"/>
      <c r="D103" s="193" t="s">
        <v>175</v>
      </c>
      <c r="F103" s="194" t="s">
        <v>529</v>
      </c>
      <c r="I103" s="195"/>
      <c r="L103" s="41"/>
      <c r="M103" s="196"/>
      <c r="N103" s="42"/>
      <c r="O103" s="42"/>
      <c r="P103" s="42"/>
      <c r="Q103" s="42"/>
      <c r="R103" s="42"/>
      <c r="S103" s="42"/>
      <c r="T103" s="70"/>
      <c r="AT103" s="24" t="s">
        <v>175</v>
      </c>
      <c r="AU103" s="24" t="s">
        <v>80</v>
      </c>
    </row>
    <row r="104" spans="2:65" s="1" customFormat="1" ht="27">
      <c r="B104" s="41"/>
      <c r="D104" s="193" t="s">
        <v>182</v>
      </c>
      <c r="F104" s="197" t="s">
        <v>1834</v>
      </c>
      <c r="I104" s="195"/>
      <c r="L104" s="41"/>
      <c r="M104" s="196"/>
      <c r="N104" s="42"/>
      <c r="O104" s="42"/>
      <c r="P104" s="42"/>
      <c r="Q104" s="42"/>
      <c r="R104" s="42"/>
      <c r="S104" s="42"/>
      <c r="T104" s="70"/>
      <c r="AT104" s="24" t="s">
        <v>182</v>
      </c>
      <c r="AU104" s="24" t="s">
        <v>80</v>
      </c>
    </row>
    <row r="105" spans="2:65" s="12" customFormat="1">
      <c r="B105" s="198"/>
      <c r="D105" s="193" t="s">
        <v>184</v>
      </c>
      <c r="E105" s="199" t="s">
        <v>5</v>
      </c>
      <c r="F105" s="200" t="s">
        <v>1849</v>
      </c>
      <c r="H105" s="201">
        <v>35.200000000000003</v>
      </c>
      <c r="I105" s="202"/>
      <c r="L105" s="198"/>
      <c r="M105" s="203"/>
      <c r="N105" s="204"/>
      <c r="O105" s="204"/>
      <c r="P105" s="204"/>
      <c r="Q105" s="204"/>
      <c r="R105" s="204"/>
      <c r="S105" s="204"/>
      <c r="T105" s="205"/>
      <c r="AT105" s="199" t="s">
        <v>184</v>
      </c>
      <c r="AU105" s="199" t="s">
        <v>80</v>
      </c>
      <c r="AV105" s="12" t="s">
        <v>80</v>
      </c>
      <c r="AW105" s="12" t="s">
        <v>35</v>
      </c>
      <c r="AX105" s="12" t="s">
        <v>78</v>
      </c>
      <c r="AY105" s="199" t="s">
        <v>167</v>
      </c>
    </row>
    <row r="106" spans="2:65" s="1" customFormat="1" ht="25.5" customHeight="1">
      <c r="B106" s="180"/>
      <c r="C106" s="181" t="s">
        <v>206</v>
      </c>
      <c r="D106" s="181" t="s">
        <v>169</v>
      </c>
      <c r="E106" s="182" t="s">
        <v>1699</v>
      </c>
      <c r="F106" s="183" t="s">
        <v>1700</v>
      </c>
      <c r="G106" s="184" t="s">
        <v>336</v>
      </c>
      <c r="H106" s="185">
        <v>52.8</v>
      </c>
      <c r="I106" s="186"/>
      <c r="J106" s="187">
        <f>ROUND(I106*H106,2)</f>
        <v>0</v>
      </c>
      <c r="K106" s="183" t="s">
        <v>179</v>
      </c>
      <c r="L106" s="41"/>
      <c r="M106" s="188" t="s">
        <v>5</v>
      </c>
      <c r="N106" s="189" t="s">
        <v>42</v>
      </c>
      <c r="O106" s="42"/>
      <c r="P106" s="190">
        <f>O106*H106</f>
        <v>0</v>
      </c>
      <c r="Q106" s="190">
        <v>0</v>
      </c>
      <c r="R106" s="190">
        <f>Q106*H106</f>
        <v>0</v>
      </c>
      <c r="S106" s="190">
        <v>0</v>
      </c>
      <c r="T106" s="191">
        <f>S106*H106</f>
        <v>0</v>
      </c>
      <c r="AR106" s="24" t="s">
        <v>173</v>
      </c>
      <c r="AT106" s="24" t="s">
        <v>169</v>
      </c>
      <c r="AU106" s="24" t="s">
        <v>80</v>
      </c>
      <c r="AY106" s="24" t="s">
        <v>167</v>
      </c>
      <c r="BE106" s="192">
        <f>IF(N106="základní",J106,0)</f>
        <v>0</v>
      </c>
      <c r="BF106" s="192">
        <f>IF(N106="snížená",J106,0)</f>
        <v>0</v>
      </c>
      <c r="BG106" s="192">
        <f>IF(N106="zákl. přenesená",J106,0)</f>
        <v>0</v>
      </c>
      <c r="BH106" s="192">
        <f>IF(N106="sníž. přenesená",J106,0)</f>
        <v>0</v>
      </c>
      <c r="BI106" s="192">
        <f>IF(N106="nulová",J106,0)</f>
        <v>0</v>
      </c>
      <c r="BJ106" s="24" t="s">
        <v>78</v>
      </c>
      <c r="BK106" s="192">
        <f>ROUND(I106*H106,2)</f>
        <v>0</v>
      </c>
      <c r="BL106" s="24" t="s">
        <v>173</v>
      </c>
      <c r="BM106" s="24" t="s">
        <v>1850</v>
      </c>
    </row>
    <row r="107" spans="2:65" s="1" customFormat="1" ht="27">
      <c r="B107" s="41"/>
      <c r="D107" s="193" t="s">
        <v>175</v>
      </c>
      <c r="F107" s="194" t="s">
        <v>1702</v>
      </c>
      <c r="I107" s="195"/>
      <c r="L107" s="41"/>
      <c r="M107" s="196"/>
      <c r="N107" s="42"/>
      <c r="O107" s="42"/>
      <c r="P107" s="42"/>
      <c r="Q107" s="42"/>
      <c r="R107" s="42"/>
      <c r="S107" s="42"/>
      <c r="T107" s="70"/>
      <c r="AT107" s="24" t="s">
        <v>175</v>
      </c>
      <c r="AU107" s="24" t="s">
        <v>80</v>
      </c>
    </row>
    <row r="108" spans="2:65" s="1" customFormat="1" ht="27">
      <c r="B108" s="41"/>
      <c r="D108" s="193" t="s">
        <v>182</v>
      </c>
      <c r="F108" s="197" t="s">
        <v>1834</v>
      </c>
      <c r="I108" s="195"/>
      <c r="L108" s="41"/>
      <c r="M108" s="196"/>
      <c r="N108" s="42"/>
      <c r="O108" s="42"/>
      <c r="P108" s="42"/>
      <c r="Q108" s="42"/>
      <c r="R108" s="42"/>
      <c r="S108" s="42"/>
      <c r="T108" s="70"/>
      <c r="AT108" s="24" t="s">
        <v>182</v>
      </c>
      <c r="AU108" s="24" t="s">
        <v>80</v>
      </c>
    </row>
    <row r="109" spans="2:65" s="12" customFormat="1">
      <c r="B109" s="198"/>
      <c r="D109" s="193" t="s">
        <v>184</v>
      </c>
      <c r="E109" s="199" t="s">
        <v>5</v>
      </c>
      <c r="F109" s="200" t="s">
        <v>1851</v>
      </c>
      <c r="H109" s="201">
        <v>52.8</v>
      </c>
      <c r="I109" s="202"/>
      <c r="L109" s="198"/>
      <c r="M109" s="203"/>
      <c r="N109" s="204"/>
      <c r="O109" s="204"/>
      <c r="P109" s="204"/>
      <c r="Q109" s="204"/>
      <c r="R109" s="204"/>
      <c r="S109" s="204"/>
      <c r="T109" s="205"/>
      <c r="AT109" s="199" t="s">
        <v>184</v>
      </c>
      <c r="AU109" s="199" t="s">
        <v>80</v>
      </c>
      <c r="AV109" s="12" t="s">
        <v>80</v>
      </c>
      <c r="AW109" s="12" t="s">
        <v>35</v>
      </c>
      <c r="AX109" s="12" t="s">
        <v>78</v>
      </c>
      <c r="AY109" s="199" t="s">
        <v>167</v>
      </c>
    </row>
    <row r="110" spans="2:65" s="1" customFormat="1" ht="25.5" customHeight="1">
      <c r="B110" s="180"/>
      <c r="C110" s="181" t="s">
        <v>212</v>
      </c>
      <c r="D110" s="181" t="s">
        <v>169</v>
      </c>
      <c r="E110" s="182" t="s">
        <v>1705</v>
      </c>
      <c r="F110" s="183" t="s">
        <v>1706</v>
      </c>
      <c r="G110" s="184" t="s">
        <v>336</v>
      </c>
      <c r="H110" s="185">
        <v>26.4</v>
      </c>
      <c r="I110" s="186"/>
      <c r="J110" s="187">
        <f>ROUND(I110*H110,2)</f>
        <v>0</v>
      </c>
      <c r="K110" s="183" t="s">
        <v>179</v>
      </c>
      <c r="L110" s="41"/>
      <c r="M110" s="188" t="s">
        <v>5</v>
      </c>
      <c r="N110" s="189" t="s">
        <v>42</v>
      </c>
      <c r="O110" s="42"/>
      <c r="P110" s="190">
        <f>O110*H110</f>
        <v>0</v>
      </c>
      <c r="Q110" s="190">
        <v>0</v>
      </c>
      <c r="R110" s="190">
        <f>Q110*H110</f>
        <v>0</v>
      </c>
      <c r="S110" s="190">
        <v>0</v>
      </c>
      <c r="T110" s="191">
        <f>S110*H110</f>
        <v>0</v>
      </c>
      <c r="AR110" s="24" t="s">
        <v>173</v>
      </c>
      <c r="AT110" s="24" t="s">
        <v>169</v>
      </c>
      <c r="AU110" s="24" t="s">
        <v>80</v>
      </c>
      <c r="AY110" s="24" t="s">
        <v>167</v>
      </c>
      <c r="BE110" s="192">
        <f>IF(N110="základní",J110,0)</f>
        <v>0</v>
      </c>
      <c r="BF110" s="192">
        <f>IF(N110="snížená",J110,0)</f>
        <v>0</v>
      </c>
      <c r="BG110" s="192">
        <f>IF(N110="zákl. přenesená",J110,0)</f>
        <v>0</v>
      </c>
      <c r="BH110" s="192">
        <f>IF(N110="sníž. přenesená",J110,0)</f>
        <v>0</v>
      </c>
      <c r="BI110" s="192">
        <f>IF(N110="nulová",J110,0)</f>
        <v>0</v>
      </c>
      <c r="BJ110" s="24" t="s">
        <v>78</v>
      </c>
      <c r="BK110" s="192">
        <f>ROUND(I110*H110,2)</f>
        <v>0</v>
      </c>
      <c r="BL110" s="24" t="s">
        <v>173</v>
      </c>
      <c r="BM110" s="24" t="s">
        <v>1852</v>
      </c>
    </row>
    <row r="111" spans="2:65" s="1" customFormat="1" ht="40.5">
      <c r="B111" s="41"/>
      <c r="D111" s="193" t="s">
        <v>175</v>
      </c>
      <c r="F111" s="194" t="s">
        <v>1708</v>
      </c>
      <c r="I111" s="195"/>
      <c r="L111" s="41"/>
      <c r="M111" s="196"/>
      <c r="N111" s="42"/>
      <c r="O111" s="42"/>
      <c r="P111" s="42"/>
      <c r="Q111" s="42"/>
      <c r="R111" s="42"/>
      <c r="S111" s="42"/>
      <c r="T111" s="70"/>
      <c r="AT111" s="24" t="s">
        <v>175</v>
      </c>
      <c r="AU111" s="24" t="s">
        <v>80</v>
      </c>
    </row>
    <row r="112" spans="2:65" s="12" customFormat="1">
      <c r="B112" s="198"/>
      <c r="D112" s="193" t="s">
        <v>184</v>
      </c>
      <c r="E112" s="199" t="s">
        <v>5</v>
      </c>
      <c r="F112" s="200" t="s">
        <v>1853</v>
      </c>
      <c r="H112" s="201">
        <v>26.4</v>
      </c>
      <c r="I112" s="202"/>
      <c r="L112" s="198"/>
      <c r="M112" s="203"/>
      <c r="N112" s="204"/>
      <c r="O112" s="204"/>
      <c r="P112" s="204"/>
      <c r="Q112" s="204"/>
      <c r="R112" s="204"/>
      <c r="S112" s="204"/>
      <c r="T112" s="205"/>
      <c r="AT112" s="199" t="s">
        <v>184</v>
      </c>
      <c r="AU112" s="199" t="s">
        <v>80</v>
      </c>
      <c r="AV112" s="12" t="s">
        <v>80</v>
      </c>
      <c r="AW112" s="12" t="s">
        <v>35</v>
      </c>
      <c r="AX112" s="12" t="s">
        <v>78</v>
      </c>
      <c r="AY112" s="199" t="s">
        <v>167</v>
      </c>
    </row>
    <row r="113" spans="2:65" s="1" customFormat="1" ht="25.5" customHeight="1">
      <c r="B113" s="180"/>
      <c r="C113" s="181" t="s">
        <v>217</v>
      </c>
      <c r="D113" s="181" t="s">
        <v>169</v>
      </c>
      <c r="E113" s="182" t="s">
        <v>541</v>
      </c>
      <c r="F113" s="183" t="s">
        <v>542</v>
      </c>
      <c r="G113" s="184" t="s">
        <v>336</v>
      </c>
      <c r="H113" s="185">
        <v>88</v>
      </c>
      <c r="I113" s="186"/>
      <c r="J113" s="187">
        <f>ROUND(I113*H113,2)</f>
        <v>0</v>
      </c>
      <c r="K113" s="183" t="s">
        <v>179</v>
      </c>
      <c r="L113" s="41"/>
      <c r="M113" s="188" t="s">
        <v>5</v>
      </c>
      <c r="N113" s="189" t="s">
        <v>42</v>
      </c>
      <c r="O113" s="42"/>
      <c r="P113" s="190">
        <f>O113*H113</f>
        <v>0</v>
      </c>
      <c r="Q113" s="190">
        <v>0</v>
      </c>
      <c r="R113" s="190">
        <f>Q113*H113</f>
        <v>0</v>
      </c>
      <c r="S113" s="190">
        <v>0</v>
      </c>
      <c r="T113" s="191">
        <f>S113*H113</f>
        <v>0</v>
      </c>
      <c r="AR113" s="24" t="s">
        <v>173</v>
      </c>
      <c r="AT113" s="24" t="s">
        <v>169</v>
      </c>
      <c r="AU113" s="24" t="s">
        <v>80</v>
      </c>
      <c r="AY113" s="24" t="s">
        <v>167</v>
      </c>
      <c r="BE113" s="192">
        <f>IF(N113="základní",J113,0)</f>
        <v>0</v>
      </c>
      <c r="BF113" s="192">
        <f>IF(N113="snížená",J113,0)</f>
        <v>0</v>
      </c>
      <c r="BG113" s="192">
        <f>IF(N113="zákl. přenesená",J113,0)</f>
        <v>0</v>
      </c>
      <c r="BH113" s="192">
        <f>IF(N113="sníž. přenesená",J113,0)</f>
        <v>0</v>
      </c>
      <c r="BI113" s="192">
        <f>IF(N113="nulová",J113,0)</f>
        <v>0</v>
      </c>
      <c r="BJ113" s="24" t="s">
        <v>78</v>
      </c>
      <c r="BK113" s="192">
        <f>ROUND(I113*H113,2)</f>
        <v>0</v>
      </c>
      <c r="BL113" s="24" t="s">
        <v>173</v>
      </c>
      <c r="BM113" s="24" t="s">
        <v>1854</v>
      </c>
    </row>
    <row r="114" spans="2:65" s="1" customFormat="1" ht="40.5">
      <c r="B114" s="41"/>
      <c r="D114" s="193" t="s">
        <v>175</v>
      </c>
      <c r="F114" s="194" t="s">
        <v>544</v>
      </c>
      <c r="I114" s="195"/>
      <c r="L114" s="41"/>
      <c r="M114" s="196"/>
      <c r="N114" s="42"/>
      <c r="O114" s="42"/>
      <c r="P114" s="42"/>
      <c r="Q114" s="42"/>
      <c r="R114" s="42"/>
      <c r="S114" s="42"/>
      <c r="T114" s="70"/>
      <c r="AT114" s="24" t="s">
        <v>175</v>
      </c>
      <c r="AU114" s="24" t="s">
        <v>80</v>
      </c>
    </row>
    <row r="115" spans="2:65" s="14" customFormat="1">
      <c r="B115" s="227"/>
      <c r="D115" s="193" t="s">
        <v>184</v>
      </c>
      <c r="E115" s="228" t="s">
        <v>5</v>
      </c>
      <c r="F115" s="229" t="s">
        <v>545</v>
      </c>
      <c r="H115" s="228" t="s">
        <v>5</v>
      </c>
      <c r="I115" s="230"/>
      <c r="L115" s="227"/>
      <c r="M115" s="231"/>
      <c r="N115" s="232"/>
      <c r="O115" s="232"/>
      <c r="P115" s="232"/>
      <c r="Q115" s="232"/>
      <c r="R115" s="232"/>
      <c r="S115" s="232"/>
      <c r="T115" s="233"/>
      <c r="AT115" s="228" t="s">
        <v>184</v>
      </c>
      <c r="AU115" s="228" t="s">
        <v>80</v>
      </c>
      <c r="AV115" s="14" t="s">
        <v>78</v>
      </c>
      <c r="AW115" s="14" t="s">
        <v>35</v>
      </c>
      <c r="AX115" s="14" t="s">
        <v>71</v>
      </c>
      <c r="AY115" s="228" t="s">
        <v>167</v>
      </c>
    </row>
    <row r="116" spans="2:65" s="12" customFormat="1">
      <c r="B116" s="198"/>
      <c r="D116" s="193" t="s">
        <v>184</v>
      </c>
      <c r="E116" s="199" t="s">
        <v>5</v>
      </c>
      <c r="F116" s="200" t="s">
        <v>1855</v>
      </c>
      <c r="H116" s="201">
        <v>35.200000000000003</v>
      </c>
      <c r="I116" s="202"/>
      <c r="L116" s="198"/>
      <c r="M116" s="203"/>
      <c r="N116" s="204"/>
      <c r="O116" s="204"/>
      <c r="P116" s="204"/>
      <c r="Q116" s="204"/>
      <c r="R116" s="204"/>
      <c r="S116" s="204"/>
      <c r="T116" s="205"/>
      <c r="AT116" s="199" t="s">
        <v>184</v>
      </c>
      <c r="AU116" s="199" t="s">
        <v>80</v>
      </c>
      <c r="AV116" s="12" t="s">
        <v>80</v>
      </c>
      <c r="AW116" s="12" t="s">
        <v>35</v>
      </c>
      <c r="AX116" s="12" t="s">
        <v>71</v>
      </c>
      <c r="AY116" s="199" t="s">
        <v>167</v>
      </c>
    </row>
    <row r="117" spans="2:65" s="14" customFormat="1">
      <c r="B117" s="227"/>
      <c r="D117" s="193" t="s">
        <v>184</v>
      </c>
      <c r="E117" s="228" t="s">
        <v>5</v>
      </c>
      <c r="F117" s="229" t="s">
        <v>547</v>
      </c>
      <c r="H117" s="228" t="s">
        <v>5</v>
      </c>
      <c r="I117" s="230"/>
      <c r="L117" s="227"/>
      <c r="M117" s="231"/>
      <c r="N117" s="232"/>
      <c r="O117" s="232"/>
      <c r="P117" s="232"/>
      <c r="Q117" s="232"/>
      <c r="R117" s="232"/>
      <c r="S117" s="232"/>
      <c r="T117" s="233"/>
      <c r="AT117" s="228" t="s">
        <v>184</v>
      </c>
      <c r="AU117" s="228" t="s">
        <v>80</v>
      </c>
      <c r="AV117" s="14" t="s">
        <v>78</v>
      </c>
      <c r="AW117" s="14" t="s">
        <v>35</v>
      </c>
      <c r="AX117" s="14" t="s">
        <v>71</v>
      </c>
      <c r="AY117" s="228" t="s">
        <v>167</v>
      </c>
    </row>
    <row r="118" spans="2:65" s="12" customFormat="1">
      <c r="B118" s="198"/>
      <c r="D118" s="193" t="s">
        <v>184</v>
      </c>
      <c r="E118" s="199" t="s">
        <v>5</v>
      </c>
      <c r="F118" s="200" t="s">
        <v>1856</v>
      </c>
      <c r="H118" s="201">
        <v>52.8</v>
      </c>
      <c r="I118" s="202"/>
      <c r="L118" s="198"/>
      <c r="M118" s="203"/>
      <c r="N118" s="204"/>
      <c r="O118" s="204"/>
      <c r="P118" s="204"/>
      <c r="Q118" s="204"/>
      <c r="R118" s="204"/>
      <c r="S118" s="204"/>
      <c r="T118" s="205"/>
      <c r="AT118" s="199" t="s">
        <v>184</v>
      </c>
      <c r="AU118" s="199" t="s">
        <v>80</v>
      </c>
      <c r="AV118" s="12" t="s">
        <v>80</v>
      </c>
      <c r="AW118" s="12" t="s">
        <v>35</v>
      </c>
      <c r="AX118" s="12" t="s">
        <v>71</v>
      </c>
      <c r="AY118" s="199" t="s">
        <v>167</v>
      </c>
    </row>
    <row r="119" spans="2:65" s="13" customFormat="1">
      <c r="B119" s="219"/>
      <c r="D119" s="193" t="s">
        <v>184</v>
      </c>
      <c r="E119" s="220" t="s">
        <v>5</v>
      </c>
      <c r="F119" s="221" t="s">
        <v>350</v>
      </c>
      <c r="H119" s="222">
        <v>88</v>
      </c>
      <c r="I119" s="223"/>
      <c r="L119" s="219"/>
      <c r="M119" s="224"/>
      <c r="N119" s="225"/>
      <c r="O119" s="225"/>
      <c r="P119" s="225"/>
      <c r="Q119" s="225"/>
      <c r="R119" s="225"/>
      <c r="S119" s="225"/>
      <c r="T119" s="226"/>
      <c r="AT119" s="220" t="s">
        <v>184</v>
      </c>
      <c r="AU119" s="220" t="s">
        <v>80</v>
      </c>
      <c r="AV119" s="13" t="s">
        <v>173</v>
      </c>
      <c r="AW119" s="13" t="s">
        <v>35</v>
      </c>
      <c r="AX119" s="13" t="s">
        <v>78</v>
      </c>
      <c r="AY119" s="220" t="s">
        <v>167</v>
      </c>
    </row>
    <row r="120" spans="2:65" s="1" customFormat="1" ht="25.5" customHeight="1">
      <c r="B120" s="180"/>
      <c r="C120" s="181" t="s">
        <v>198</v>
      </c>
      <c r="D120" s="181" t="s">
        <v>169</v>
      </c>
      <c r="E120" s="182" t="s">
        <v>548</v>
      </c>
      <c r="F120" s="183" t="s">
        <v>549</v>
      </c>
      <c r="G120" s="184" t="s">
        <v>336</v>
      </c>
      <c r="H120" s="185">
        <v>88</v>
      </c>
      <c r="I120" s="186"/>
      <c r="J120" s="187">
        <f>ROUND(I120*H120,2)</f>
        <v>0</v>
      </c>
      <c r="K120" s="183" t="s">
        <v>5</v>
      </c>
      <c r="L120" s="41"/>
      <c r="M120" s="188" t="s">
        <v>5</v>
      </c>
      <c r="N120" s="189" t="s">
        <v>42</v>
      </c>
      <c r="O120" s="42"/>
      <c r="P120" s="190">
        <f>O120*H120</f>
        <v>0</v>
      </c>
      <c r="Q120" s="190">
        <v>0</v>
      </c>
      <c r="R120" s="190">
        <f>Q120*H120</f>
        <v>0</v>
      </c>
      <c r="S120" s="190">
        <v>0</v>
      </c>
      <c r="T120" s="191">
        <f>S120*H120</f>
        <v>0</v>
      </c>
      <c r="AR120" s="24" t="s">
        <v>173</v>
      </c>
      <c r="AT120" s="24" t="s">
        <v>169</v>
      </c>
      <c r="AU120" s="24" t="s">
        <v>80</v>
      </c>
      <c r="AY120" s="24" t="s">
        <v>167</v>
      </c>
      <c r="BE120" s="192">
        <f>IF(N120="základní",J120,0)</f>
        <v>0</v>
      </c>
      <c r="BF120" s="192">
        <f>IF(N120="snížená",J120,0)</f>
        <v>0</v>
      </c>
      <c r="BG120" s="192">
        <f>IF(N120="zákl. přenesená",J120,0)</f>
        <v>0</v>
      </c>
      <c r="BH120" s="192">
        <f>IF(N120="sníž. přenesená",J120,0)</f>
        <v>0</v>
      </c>
      <c r="BI120" s="192">
        <f>IF(N120="nulová",J120,0)</f>
        <v>0</v>
      </c>
      <c r="BJ120" s="24" t="s">
        <v>78</v>
      </c>
      <c r="BK120" s="192">
        <f>ROUND(I120*H120,2)</f>
        <v>0</v>
      </c>
      <c r="BL120" s="24" t="s">
        <v>173</v>
      </c>
      <c r="BM120" s="24" t="s">
        <v>1857</v>
      </c>
    </row>
    <row r="121" spans="2:65" s="1" customFormat="1" ht="40.5">
      <c r="B121" s="41"/>
      <c r="D121" s="193" t="s">
        <v>175</v>
      </c>
      <c r="F121" s="194" t="s">
        <v>544</v>
      </c>
      <c r="I121" s="195"/>
      <c r="L121" s="41"/>
      <c r="M121" s="196"/>
      <c r="N121" s="42"/>
      <c r="O121" s="42"/>
      <c r="P121" s="42"/>
      <c r="Q121" s="42"/>
      <c r="R121" s="42"/>
      <c r="S121" s="42"/>
      <c r="T121" s="70"/>
      <c r="AT121" s="24" t="s">
        <v>175</v>
      </c>
      <c r="AU121" s="24" t="s">
        <v>80</v>
      </c>
    </row>
    <row r="122" spans="2:65" s="1" customFormat="1" ht="16.5" customHeight="1">
      <c r="B122" s="180"/>
      <c r="C122" s="181" t="s">
        <v>227</v>
      </c>
      <c r="D122" s="181" t="s">
        <v>169</v>
      </c>
      <c r="E122" s="182" t="s">
        <v>557</v>
      </c>
      <c r="F122" s="183" t="s">
        <v>558</v>
      </c>
      <c r="G122" s="184" t="s">
        <v>336</v>
      </c>
      <c r="H122" s="185">
        <v>88</v>
      </c>
      <c r="I122" s="186"/>
      <c r="J122" s="187">
        <f>ROUND(I122*H122,2)</f>
        <v>0</v>
      </c>
      <c r="K122" s="183" t="s">
        <v>179</v>
      </c>
      <c r="L122" s="41"/>
      <c r="M122" s="188" t="s">
        <v>5</v>
      </c>
      <c r="N122" s="189" t="s">
        <v>42</v>
      </c>
      <c r="O122" s="42"/>
      <c r="P122" s="190">
        <f>O122*H122</f>
        <v>0</v>
      </c>
      <c r="Q122" s="190">
        <v>0</v>
      </c>
      <c r="R122" s="190">
        <f>Q122*H122</f>
        <v>0</v>
      </c>
      <c r="S122" s="190">
        <v>0</v>
      </c>
      <c r="T122" s="191">
        <f>S122*H122</f>
        <v>0</v>
      </c>
      <c r="AR122" s="24" t="s">
        <v>173</v>
      </c>
      <c r="AT122" s="24" t="s">
        <v>169</v>
      </c>
      <c r="AU122" s="24" t="s">
        <v>80</v>
      </c>
      <c r="AY122" s="24" t="s">
        <v>167</v>
      </c>
      <c r="BE122" s="192">
        <f>IF(N122="základní",J122,0)</f>
        <v>0</v>
      </c>
      <c r="BF122" s="192">
        <f>IF(N122="snížená",J122,0)</f>
        <v>0</v>
      </c>
      <c r="BG122" s="192">
        <f>IF(N122="zákl. přenesená",J122,0)</f>
        <v>0</v>
      </c>
      <c r="BH122" s="192">
        <f>IF(N122="sníž. přenesená",J122,0)</f>
        <v>0</v>
      </c>
      <c r="BI122" s="192">
        <f>IF(N122="nulová",J122,0)</f>
        <v>0</v>
      </c>
      <c r="BJ122" s="24" t="s">
        <v>78</v>
      </c>
      <c r="BK122" s="192">
        <f>ROUND(I122*H122,2)</f>
        <v>0</v>
      </c>
      <c r="BL122" s="24" t="s">
        <v>173</v>
      </c>
      <c r="BM122" s="24" t="s">
        <v>1858</v>
      </c>
    </row>
    <row r="123" spans="2:65" s="1" customFormat="1" ht="27">
      <c r="B123" s="41"/>
      <c r="D123" s="193" t="s">
        <v>175</v>
      </c>
      <c r="F123" s="194" t="s">
        <v>560</v>
      </c>
      <c r="I123" s="195"/>
      <c r="L123" s="41"/>
      <c r="M123" s="196"/>
      <c r="N123" s="42"/>
      <c r="O123" s="42"/>
      <c r="P123" s="42"/>
      <c r="Q123" s="42"/>
      <c r="R123" s="42"/>
      <c r="S123" s="42"/>
      <c r="T123" s="70"/>
      <c r="AT123" s="24" t="s">
        <v>175</v>
      </c>
      <c r="AU123" s="24" t="s">
        <v>80</v>
      </c>
    </row>
    <row r="124" spans="2:65" s="1" customFormat="1" ht="16.5" customHeight="1">
      <c r="B124" s="180"/>
      <c r="C124" s="181" t="s">
        <v>234</v>
      </c>
      <c r="D124" s="181" t="s">
        <v>169</v>
      </c>
      <c r="E124" s="182" t="s">
        <v>575</v>
      </c>
      <c r="F124" s="183" t="s">
        <v>576</v>
      </c>
      <c r="G124" s="184" t="s">
        <v>230</v>
      </c>
      <c r="H124" s="185">
        <v>352</v>
      </c>
      <c r="I124" s="186"/>
      <c r="J124" s="187">
        <f>ROUND(I124*H124,2)</f>
        <v>0</v>
      </c>
      <c r="K124" s="183" t="s">
        <v>5</v>
      </c>
      <c r="L124" s="41"/>
      <c r="M124" s="188" t="s">
        <v>5</v>
      </c>
      <c r="N124" s="189" t="s">
        <v>42</v>
      </c>
      <c r="O124" s="42"/>
      <c r="P124" s="190">
        <f>O124*H124</f>
        <v>0</v>
      </c>
      <c r="Q124" s="190">
        <v>0</v>
      </c>
      <c r="R124" s="190">
        <f>Q124*H124</f>
        <v>0</v>
      </c>
      <c r="S124" s="190">
        <v>0</v>
      </c>
      <c r="T124" s="191">
        <f>S124*H124</f>
        <v>0</v>
      </c>
      <c r="AR124" s="24" t="s">
        <v>173</v>
      </c>
      <c r="AT124" s="24" t="s">
        <v>169</v>
      </c>
      <c r="AU124" s="24" t="s">
        <v>80</v>
      </c>
      <c r="AY124" s="24" t="s">
        <v>167</v>
      </c>
      <c r="BE124" s="192">
        <f>IF(N124="základní",J124,0)</f>
        <v>0</v>
      </c>
      <c r="BF124" s="192">
        <f>IF(N124="snížená",J124,0)</f>
        <v>0</v>
      </c>
      <c r="BG124" s="192">
        <f>IF(N124="zákl. přenesená",J124,0)</f>
        <v>0</v>
      </c>
      <c r="BH124" s="192">
        <f>IF(N124="sníž. přenesená",J124,0)</f>
        <v>0</v>
      </c>
      <c r="BI124" s="192">
        <f>IF(N124="nulová",J124,0)</f>
        <v>0</v>
      </c>
      <c r="BJ124" s="24" t="s">
        <v>78</v>
      </c>
      <c r="BK124" s="192">
        <f>ROUND(I124*H124,2)</f>
        <v>0</v>
      </c>
      <c r="BL124" s="24" t="s">
        <v>173</v>
      </c>
      <c r="BM124" s="24" t="s">
        <v>1859</v>
      </c>
    </row>
    <row r="125" spans="2:65" s="1" customFormat="1">
      <c r="B125" s="41"/>
      <c r="D125" s="193" t="s">
        <v>175</v>
      </c>
      <c r="F125" s="194" t="s">
        <v>576</v>
      </c>
      <c r="I125" s="195"/>
      <c r="L125" s="41"/>
      <c r="M125" s="196"/>
      <c r="N125" s="42"/>
      <c r="O125" s="42"/>
      <c r="P125" s="42"/>
      <c r="Q125" s="42"/>
      <c r="R125" s="42"/>
      <c r="S125" s="42"/>
      <c r="T125" s="70"/>
      <c r="AT125" s="24" t="s">
        <v>175</v>
      </c>
      <c r="AU125" s="24" t="s">
        <v>80</v>
      </c>
    </row>
    <row r="126" spans="2:65" s="1" customFormat="1" ht="25.5" customHeight="1">
      <c r="B126" s="180"/>
      <c r="C126" s="181" t="s">
        <v>239</v>
      </c>
      <c r="D126" s="181" t="s">
        <v>169</v>
      </c>
      <c r="E126" s="182" t="s">
        <v>578</v>
      </c>
      <c r="F126" s="183" t="s">
        <v>579</v>
      </c>
      <c r="G126" s="184" t="s">
        <v>230</v>
      </c>
      <c r="H126" s="185">
        <v>352</v>
      </c>
      <c r="I126" s="186"/>
      <c r="J126" s="187">
        <f>ROUND(I126*H126,2)</f>
        <v>0</v>
      </c>
      <c r="K126" s="183" t="s">
        <v>179</v>
      </c>
      <c r="L126" s="41"/>
      <c r="M126" s="188" t="s">
        <v>5</v>
      </c>
      <c r="N126" s="189" t="s">
        <v>42</v>
      </c>
      <c r="O126" s="42"/>
      <c r="P126" s="190">
        <f>O126*H126</f>
        <v>0</v>
      </c>
      <c r="Q126" s="190">
        <v>0</v>
      </c>
      <c r="R126" s="190">
        <f>Q126*H126</f>
        <v>0</v>
      </c>
      <c r="S126" s="190">
        <v>0</v>
      </c>
      <c r="T126" s="191">
        <f>S126*H126</f>
        <v>0</v>
      </c>
      <c r="AR126" s="24" t="s">
        <v>173</v>
      </c>
      <c r="AT126" s="24" t="s">
        <v>169</v>
      </c>
      <c r="AU126" s="24" t="s">
        <v>80</v>
      </c>
      <c r="AY126" s="24" t="s">
        <v>167</v>
      </c>
      <c r="BE126" s="192">
        <f>IF(N126="základní",J126,0)</f>
        <v>0</v>
      </c>
      <c r="BF126" s="192">
        <f>IF(N126="snížená",J126,0)</f>
        <v>0</v>
      </c>
      <c r="BG126" s="192">
        <f>IF(N126="zákl. přenesená",J126,0)</f>
        <v>0</v>
      </c>
      <c r="BH126" s="192">
        <f>IF(N126="sníž. přenesená",J126,0)</f>
        <v>0</v>
      </c>
      <c r="BI126" s="192">
        <f>IF(N126="nulová",J126,0)</f>
        <v>0</v>
      </c>
      <c r="BJ126" s="24" t="s">
        <v>78</v>
      </c>
      <c r="BK126" s="192">
        <f>ROUND(I126*H126,2)</f>
        <v>0</v>
      </c>
      <c r="BL126" s="24" t="s">
        <v>173</v>
      </c>
      <c r="BM126" s="24" t="s">
        <v>1860</v>
      </c>
    </row>
    <row r="127" spans="2:65" s="1" customFormat="1" ht="27">
      <c r="B127" s="41"/>
      <c r="D127" s="193" t="s">
        <v>175</v>
      </c>
      <c r="F127" s="194" t="s">
        <v>581</v>
      </c>
      <c r="I127" s="195"/>
      <c r="L127" s="41"/>
      <c r="M127" s="196"/>
      <c r="N127" s="42"/>
      <c r="O127" s="42"/>
      <c r="P127" s="42"/>
      <c r="Q127" s="42"/>
      <c r="R127" s="42"/>
      <c r="S127" s="42"/>
      <c r="T127" s="70"/>
      <c r="AT127" s="24" t="s">
        <v>175</v>
      </c>
      <c r="AU127" s="24" t="s">
        <v>80</v>
      </c>
    </row>
    <row r="128" spans="2:65" s="1" customFormat="1" ht="27">
      <c r="B128" s="41"/>
      <c r="D128" s="193" t="s">
        <v>182</v>
      </c>
      <c r="F128" s="197" t="s">
        <v>1834</v>
      </c>
      <c r="I128" s="195"/>
      <c r="L128" s="41"/>
      <c r="M128" s="196"/>
      <c r="N128" s="42"/>
      <c r="O128" s="42"/>
      <c r="P128" s="42"/>
      <c r="Q128" s="42"/>
      <c r="R128" s="42"/>
      <c r="S128" s="42"/>
      <c r="T128" s="70"/>
      <c r="AT128" s="24" t="s">
        <v>182</v>
      </c>
      <c r="AU128" s="24" t="s">
        <v>80</v>
      </c>
    </row>
    <row r="129" spans="2:65" s="12" customFormat="1">
      <c r="B129" s="198"/>
      <c r="D129" s="193" t="s">
        <v>184</v>
      </c>
      <c r="E129" s="199" t="s">
        <v>5</v>
      </c>
      <c r="F129" s="200" t="s">
        <v>1843</v>
      </c>
      <c r="H129" s="201">
        <v>352</v>
      </c>
      <c r="I129" s="202"/>
      <c r="L129" s="198"/>
      <c r="M129" s="203"/>
      <c r="N129" s="204"/>
      <c r="O129" s="204"/>
      <c r="P129" s="204"/>
      <c r="Q129" s="204"/>
      <c r="R129" s="204"/>
      <c r="S129" s="204"/>
      <c r="T129" s="205"/>
      <c r="AT129" s="199" t="s">
        <v>184</v>
      </c>
      <c r="AU129" s="199" t="s">
        <v>80</v>
      </c>
      <c r="AV129" s="12" t="s">
        <v>80</v>
      </c>
      <c r="AW129" s="12" t="s">
        <v>35</v>
      </c>
      <c r="AX129" s="12" t="s">
        <v>78</v>
      </c>
      <c r="AY129" s="199" t="s">
        <v>167</v>
      </c>
    </row>
    <row r="130" spans="2:65" s="11" customFormat="1" ht="29.85" customHeight="1">
      <c r="B130" s="167"/>
      <c r="D130" s="168" t="s">
        <v>70</v>
      </c>
      <c r="E130" s="178" t="s">
        <v>200</v>
      </c>
      <c r="F130" s="178" t="s">
        <v>376</v>
      </c>
      <c r="I130" s="170"/>
      <c r="J130" s="179">
        <f>BK130</f>
        <v>0</v>
      </c>
      <c r="L130" s="167"/>
      <c r="M130" s="172"/>
      <c r="N130" s="173"/>
      <c r="O130" s="173"/>
      <c r="P130" s="174">
        <f>SUM(P131:P142)</f>
        <v>0</v>
      </c>
      <c r="Q130" s="173"/>
      <c r="R130" s="174">
        <f>SUM(R131:R142)</f>
        <v>151.37467000000001</v>
      </c>
      <c r="S130" s="173"/>
      <c r="T130" s="175">
        <f>SUM(T131:T142)</f>
        <v>0</v>
      </c>
      <c r="AR130" s="168" t="s">
        <v>78</v>
      </c>
      <c r="AT130" s="176" t="s">
        <v>70</v>
      </c>
      <c r="AU130" s="176" t="s">
        <v>78</v>
      </c>
      <c r="AY130" s="168" t="s">
        <v>167</v>
      </c>
      <c r="BK130" s="177">
        <f>SUM(BK131:BK142)</f>
        <v>0</v>
      </c>
    </row>
    <row r="131" spans="2:65" s="1" customFormat="1" ht="16.5" customHeight="1">
      <c r="B131" s="180"/>
      <c r="C131" s="181" t="s">
        <v>243</v>
      </c>
      <c r="D131" s="181" t="s">
        <v>169</v>
      </c>
      <c r="E131" s="182" t="s">
        <v>636</v>
      </c>
      <c r="F131" s="183" t="s">
        <v>637</v>
      </c>
      <c r="G131" s="184" t="s">
        <v>230</v>
      </c>
      <c r="H131" s="185">
        <v>269</v>
      </c>
      <c r="I131" s="186"/>
      <c r="J131" s="187">
        <f>ROUND(I131*H131,2)</f>
        <v>0</v>
      </c>
      <c r="K131" s="183" t="s">
        <v>179</v>
      </c>
      <c r="L131" s="41"/>
      <c r="M131" s="188" t="s">
        <v>5</v>
      </c>
      <c r="N131" s="189" t="s">
        <v>42</v>
      </c>
      <c r="O131" s="42"/>
      <c r="P131" s="190">
        <f>O131*H131</f>
        <v>0</v>
      </c>
      <c r="Q131" s="190">
        <v>0</v>
      </c>
      <c r="R131" s="190">
        <f>Q131*H131</f>
        <v>0</v>
      </c>
      <c r="S131" s="190">
        <v>0</v>
      </c>
      <c r="T131" s="191">
        <f>S131*H131</f>
        <v>0</v>
      </c>
      <c r="AR131" s="24" t="s">
        <v>173</v>
      </c>
      <c r="AT131" s="24" t="s">
        <v>169</v>
      </c>
      <c r="AU131" s="24" t="s">
        <v>80</v>
      </c>
      <c r="AY131" s="24" t="s">
        <v>167</v>
      </c>
      <c r="BE131" s="192">
        <f>IF(N131="základní",J131,0)</f>
        <v>0</v>
      </c>
      <c r="BF131" s="192">
        <f>IF(N131="snížená",J131,0)</f>
        <v>0</v>
      </c>
      <c r="BG131" s="192">
        <f>IF(N131="zákl. přenesená",J131,0)</f>
        <v>0</v>
      </c>
      <c r="BH131" s="192">
        <f>IF(N131="sníž. přenesená",J131,0)</f>
        <v>0</v>
      </c>
      <c r="BI131" s="192">
        <f>IF(N131="nulová",J131,0)</f>
        <v>0</v>
      </c>
      <c r="BJ131" s="24" t="s">
        <v>78</v>
      </c>
      <c r="BK131" s="192">
        <f>ROUND(I131*H131,2)</f>
        <v>0</v>
      </c>
      <c r="BL131" s="24" t="s">
        <v>173</v>
      </c>
      <c r="BM131" s="24" t="s">
        <v>1861</v>
      </c>
    </row>
    <row r="132" spans="2:65" s="1" customFormat="1">
      <c r="B132" s="41"/>
      <c r="D132" s="193" t="s">
        <v>175</v>
      </c>
      <c r="F132" s="194" t="s">
        <v>639</v>
      </c>
      <c r="I132" s="195"/>
      <c r="L132" s="41"/>
      <c r="M132" s="196"/>
      <c r="N132" s="42"/>
      <c r="O132" s="42"/>
      <c r="P132" s="42"/>
      <c r="Q132" s="42"/>
      <c r="R132" s="42"/>
      <c r="S132" s="42"/>
      <c r="T132" s="70"/>
      <c r="AT132" s="24" t="s">
        <v>175</v>
      </c>
      <c r="AU132" s="24" t="s">
        <v>80</v>
      </c>
    </row>
    <row r="133" spans="2:65" s="1" customFormat="1" ht="16.5" customHeight="1">
      <c r="B133" s="180"/>
      <c r="C133" s="181" t="s">
        <v>247</v>
      </c>
      <c r="D133" s="181" t="s">
        <v>169</v>
      </c>
      <c r="E133" s="182" t="s">
        <v>1862</v>
      </c>
      <c r="F133" s="183" t="s">
        <v>1863</v>
      </c>
      <c r="G133" s="184" t="s">
        <v>230</v>
      </c>
      <c r="H133" s="185">
        <v>83</v>
      </c>
      <c r="I133" s="186"/>
      <c r="J133" s="187">
        <f>ROUND(I133*H133,2)</f>
        <v>0</v>
      </c>
      <c r="K133" s="183" t="s">
        <v>179</v>
      </c>
      <c r="L133" s="41"/>
      <c r="M133" s="188" t="s">
        <v>5</v>
      </c>
      <c r="N133" s="189" t="s">
        <v>42</v>
      </c>
      <c r="O133" s="42"/>
      <c r="P133" s="190">
        <f>O133*H133</f>
        <v>0</v>
      </c>
      <c r="Q133" s="190">
        <v>0.27799000000000001</v>
      </c>
      <c r="R133" s="190">
        <f>Q133*H133</f>
        <v>23.073170000000001</v>
      </c>
      <c r="S133" s="190">
        <v>0</v>
      </c>
      <c r="T133" s="191">
        <f>S133*H133</f>
        <v>0</v>
      </c>
      <c r="AR133" s="24" t="s">
        <v>173</v>
      </c>
      <c r="AT133" s="24" t="s">
        <v>169</v>
      </c>
      <c r="AU133" s="24" t="s">
        <v>80</v>
      </c>
      <c r="AY133" s="24" t="s">
        <v>167</v>
      </c>
      <c r="BE133" s="192">
        <f>IF(N133="základní",J133,0)</f>
        <v>0</v>
      </c>
      <c r="BF133" s="192">
        <f>IF(N133="snížená",J133,0)</f>
        <v>0</v>
      </c>
      <c r="BG133" s="192">
        <f>IF(N133="zákl. přenesená",J133,0)</f>
        <v>0</v>
      </c>
      <c r="BH133" s="192">
        <f>IF(N133="sníž. přenesená",J133,0)</f>
        <v>0</v>
      </c>
      <c r="BI133" s="192">
        <f>IF(N133="nulová",J133,0)</f>
        <v>0</v>
      </c>
      <c r="BJ133" s="24" t="s">
        <v>78</v>
      </c>
      <c r="BK133" s="192">
        <f>ROUND(I133*H133,2)</f>
        <v>0</v>
      </c>
      <c r="BL133" s="24" t="s">
        <v>173</v>
      </c>
      <c r="BM133" s="24" t="s">
        <v>1864</v>
      </c>
    </row>
    <row r="134" spans="2:65" s="1" customFormat="1" ht="27">
      <c r="B134" s="41"/>
      <c r="D134" s="193" t="s">
        <v>175</v>
      </c>
      <c r="F134" s="194" t="s">
        <v>1865</v>
      </c>
      <c r="I134" s="195"/>
      <c r="L134" s="41"/>
      <c r="M134" s="196"/>
      <c r="N134" s="42"/>
      <c r="O134" s="42"/>
      <c r="P134" s="42"/>
      <c r="Q134" s="42"/>
      <c r="R134" s="42"/>
      <c r="S134" s="42"/>
      <c r="T134" s="70"/>
      <c r="AT134" s="24" t="s">
        <v>175</v>
      </c>
      <c r="AU134" s="24" t="s">
        <v>80</v>
      </c>
    </row>
    <row r="135" spans="2:65" s="1" customFormat="1" ht="27">
      <c r="B135" s="41"/>
      <c r="D135" s="193" t="s">
        <v>182</v>
      </c>
      <c r="F135" s="197" t="s">
        <v>1834</v>
      </c>
      <c r="I135" s="195"/>
      <c r="L135" s="41"/>
      <c r="M135" s="196"/>
      <c r="N135" s="42"/>
      <c r="O135" s="42"/>
      <c r="P135" s="42"/>
      <c r="Q135" s="42"/>
      <c r="R135" s="42"/>
      <c r="S135" s="42"/>
      <c r="T135" s="70"/>
      <c r="AT135" s="24" t="s">
        <v>182</v>
      </c>
      <c r="AU135" s="24" t="s">
        <v>80</v>
      </c>
    </row>
    <row r="136" spans="2:65" s="12" customFormat="1">
      <c r="B136" s="198"/>
      <c r="D136" s="193" t="s">
        <v>184</v>
      </c>
      <c r="E136" s="199" t="s">
        <v>5</v>
      </c>
      <c r="F136" s="200" t="s">
        <v>1866</v>
      </c>
      <c r="H136" s="201">
        <v>83</v>
      </c>
      <c r="I136" s="202"/>
      <c r="L136" s="198"/>
      <c r="M136" s="203"/>
      <c r="N136" s="204"/>
      <c r="O136" s="204"/>
      <c r="P136" s="204"/>
      <c r="Q136" s="204"/>
      <c r="R136" s="204"/>
      <c r="S136" s="204"/>
      <c r="T136" s="205"/>
      <c r="AT136" s="199" t="s">
        <v>184</v>
      </c>
      <c r="AU136" s="199" t="s">
        <v>80</v>
      </c>
      <c r="AV136" s="12" t="s">
        <v>80</v>
      </c>
      <c r="AW136" s="12" t="s">
        <v>35</v>
      </c>
      <c r="AX136" s="12" t="s">
        <v>78</v>
      </c>
      <c r="AY136" s="199" t="s">
        <v>167</v>
      </c>
    </row>
    <row r="137" spans="2:65" s="1" customFormat="1" ht="16.5" customHeight="1">
      <c r="B137" s="180"/>
      <c r="C137" s="181" t="s">
        <v>11</v>
      </c>
      <c r="D137" s="181" t="s">
        <v>169</v>
      </c>
      <c r="E137" s="182" t="s">
        <v>1867</v>
      </c>
      <c r="F137" s="183" t="s">
        <v>1868</v>
      </c>
      <c r="G137" s="184" t="s">
        <v>230</v>
      </c>
      <c r="H137" s="185">
        <v>269</v>
      </c>
      <c r="I137" s="186"/>
      <c r="J137" s="187">
        <f>ROUND(I137*H137,2)</f>
        <v>0</v>
      </c>
      <c r="K137" s="183" t="s">
        <v>179</v>
      </c>
      <c r="L137" s="41"/>
      <c r="M137" s="188" t="s">
        <v>5</v>
      </c>
      <c r="N137" s="189" t="s">
        <v>42</v>
      </c>
      <c r="O137" s="42"/>
      <c r="P137" s="190">
        <f>O137*H137</f>
        <v>0</v>
      </c>
      <c r="Q137" s="190">
        <v>8.3500000000000005E-2</v>
      </c>
      <c r="R137" s="190">
        <f>Q137*H137</f>
        <v>22.461500000000001</v>
      </c>
      <c r="S137" s="190">
        <v>0</v>
      </c>
      <c r="T137" s="191">
        <f>S137*H137</f>
        <v>0</v>
      </c>
      <c r="AR137" s="24" t="s">
        <v>173</v>
      </c>
      <c r="AT137" s="24" t="s">
        <v>169</v>
      </c>
      <c r="AU137" s="24" t="s">
        <v>80</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1869</v>
      </c>
    </row>
    <row r="138" spans="2:65" s="1" customFormat="1" ht="27">
      <c r="B138" s="41"/>
      <c r="D138" s="193" t="s">
        <v>175</v>
      </c>
      <c r="F138" s="194" t="s">
        <v>1870</v>
      </c>
      <c r="I138" s="195"/>
      <c r="L138" s="41"/>
      <c r="M138" s="196"/>
      <c r="N138" s="42"/>
      <c r="O138" s="42"/>
      <c r="P138" s="42"/>
      <c r="Q138" s="42"/>
      <c r="R138" s="42"/>
      <c r="S138" s="42"/>
      <c r="T138" s="70"/>
      <c r="AT138" s="24" t="s">
        <v>175</v>
      </c>
      <c r="AU138" s="24" t="s">
        <v>80</v>
      </c>
    </row>
    <row r="139" spans="2:65" s="1" customFormat="1" ht="16.5" customHeight="1">
      <c r="B139" s="180"/>
      <c r="C139" s="209" t="s">
        <v>256</v>
      </c>
      <c r="D139" s="209" t="s">
        <v>339</v>
      </c>
      <c r="E139" s="210" t="s">
        <v>1871</v>
      </c>
      <c r="F139" s="211" t="s">
        <v>1872</v>
      </c>
      <c r="G139" s="212" t="s">
        <v>369</v>
      </c>
      <c r="H139" s="213">
        <v>94.5</v>
      </c>
      <c r="I139" s="214"/>
      <c r="J139" s="215">
        <f>ROUND(I139*H139,2)</f>
        <v>0</v>
      </c>
      <c r="K139" s="211" t="s">
        <v>179</v>
      </c>
      <c r="L139" s="216"/>
      <c r="M139" s="217" t="s">
        <v>5</v>
      </c>
      <c r="N139" s="218" t="s">
        <v>42</v>
      </c>
      <c r="O139" s="42"/>
      <c r="P139" s="190">
        <f>O139*H139</f>
        <v>0</v>
      </c>
      <c r="Q139" s="190">
        <v>1.1200000000000001</v>
      </c>
      <c r="R139" s="190">
        <f>Q139*H139</f>
        <v>105.84</v>
      </c>
      <c r="S139" s="190">
        <v>0</v>
      </c>
      <c r="T139" s="191">
        <f>S139*H139</f>
        <v>0</v>
      </c>
      <c r="AR139" s="24" t="s">
        <v>217</v>
      </c>
      <c r="AT139" s="24" t="s">
        <v>339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1873</v>
      </c>
    </row>
    <row r="140" spans="2:65" s="1" customFormat="1">
      <c r="B140" s="41"/>
      <c r="D140" s="193" t="s">
        <v>175</v>
      </c>
      <c r="F140" s="194" t="s">
        <v>1872</v>
      </c>
      <c r="I140" s="195"/>
      <c r="L140" s="41"/>
      <c r="M140" s="196"/>
      <c r="N140" s="42"/>
      <c r="O140" s="42"/>
      <c r="P140" s="42"/>
      <c r="Q140" s="42"/>
      <c r="R140" s="42"/>
      <c r="S140" s="42"/>
      <c r="T140" s="70"/>
      <c r="AT140" s="24" t="s">
        <v>175</v>
      </c>
      <c r="AU140" s="24" t="s">
        <v>80</v>
      </c>
    </row>
    <row r="141" spans="2:65" s="12" customFormat="1">
      <c r="B141" s="198"/>
      <c r="D141" s="193" t="s">
        <v>184</v>
      </c>
      <c r="E141" s="199" t="s">
        <v>5</v>
      </c>
      <c r="F141" s="200" t="s">
        <v>1208</v>
      </c>
      <c r="H141" s="201">
        <v>90</v>
      </c>
      <c r="I141" s="202"/>
      <c r="L141" s="198"/>
      <c r="M141" s="203"/>
      <c r="N141" s="204"/>
      <c r="O141" s="204"/>
      <c r="P141" s="204"/>
      <c r="Q141" s="204"/>
      <c r="R141" s="204"/>
      <c r="S141" s="204"/>
      <c r="T141" s="205"/>
      <c r="AT141" s="199" t="s">
        <v>184</v>
      </c>
      <c r="AU141" s="199" t="s">
        <v>80</v>
      </c>
      <c r="AV141" s="12" t="s">
        <v>80</v>
      </c>
      <c r="AW141" s="12" t="s">
        <v>35</v>
      </c>
      <c r="AX141" s="12" t="s">
        <v>78</v>
      </c>
      <c r="AY141" s="199" t="s">
        <v>167</v>
      </c>
    </row>
    <row r="142" spans="2:65" s="12" customFormat="1">
      <c r="B142" s="198"/>
      <c r="D142" s="193" t="s">
        <v>184</v>
      </c>
      <c r="F142" s="200" t="s">
        <v>1874</v>
      </c>
      <c r="H142" s="201">
        <v>94.5</v>
      </c>
      <c r="I142" s="202"/>
      <c r="L142" s="198"/>
      <c r="M142" s="203"/>
      <c r="N142" s="204"/>
      <c r="O142" s="204"/>
      <c r="P142" s="204"/>
      <c r="Q142" s="204"/>
      <c r="R142" s="204"/>
      <c r="S142" s="204"/>
      <c r="T142" s="205"/>
      <c r="AT142" s="199" t="s">
        <v>184</v>
      </c>
      <c r="AU142" s="199" t="s">
        <v>80</v>
      </c>
      <c r="AV142" s="12" t="s">
        <v>80</v>
      </c>
      <c r="AW142" s="12" t="s">
        <v>6</v>
      </c>
      <c r="AX142" s="12" t="s">
        <v>78</v>
      </c>
      <c r="AY142" s="199" t="s">
        <v>167</v>
      </c>
    </row>
    <row r="143" spans="2:65" s="11" customFormat="1" ht="29.85" customHeight="1">
      <c r="B143" s="167"/>
      <c r="D143" s="168" t="s">
        <v>70</v>
      </c>
      <c r="E143" s="178" t="s">
        <v>198</v>
      </c>
      <c r="F143" s="178" t="s">
        <v>199</v>
      </c>
      <c r="I143" s="170"/>
      <c r="J143" s="179">
        <f>BK143</f>
        <v>0</v>
      </c>
      <c r="L143" s="167"/>
      <c r="M143" s="172"/>
      <c r="N143" s="173"/>
      <c r="O143" s="173"/>
      <c r="P143" s="174">
        <f>SUM(P144:P152)</f>
        <v>0</v>
      </c>
      <c r="Q143" s="173"/>
      <c r="R143" s="174">
        <f>SUM(R144:R152)</f>
        <v>0.12642999999999999</v>
      </c>
      <c r="S143" s="173"/>
      <c r="T143" s="175">
        <f>SUM(T144:T152)</f>
        <v>0</v>
      </c>
      <c r="AR143" s="168" t="s">
        <v>78</v>
      </c>
      <c r="AT143" s="176" t="s">
        <v>70</v>
      </c>
      <c r="AU143" s="176" t="s">
        <v>78</v>
      </c>
      <c r="AY143" s="168" t="s">
        <v>167</v>
      </c>
      <c r="BK143" s="177">
        <f>SUM(BK144:BK152)</f>
        <v>0</v>
      </c>
    </row>
    <row r="144" spans="2:65" s="1" customFormat="1" ht="16.5" customHeight="1">
      <c r="B144" s="180"/>
      <c r="C144" s="181" t="s">
        <v>259</v>
      </c>
      <c r="D144" s="181" t="s">
        <v>169</v>
      </c>
      <c r="E144" s="182" t="s">
        <v>201</v>
      </c>
      <c r="F144" s="183" t="s">
        <v>1875</v>
      </c>
      <c r="G144" s="184" t="s">
        <v>230</v>
      </c>
      <c r="H144" s="185">
        <v>33</v>
      </c>
      <c r="I144" s="186"/>
      <c r="J144" s="187">
        <f>ROUND(I144*H144,2)</f>
        <v>0</v>
      </c>
      <c r="K144" s="183" t="s">
        <v>5</v>
      </c>
      <c r="L144" s="41"/>
      <c r="M144" s="188" t="s">
        <v>5</v>
      </c>
      <c r="N144" s="189" t="s">
        <v>42</v>
      </c>
      <c r="O144" s="42"/>
      <c r="P144" s="190">
        <f>O144*H144</f>
        <v>0</v>
      </c>
      <c r="Q144" s="190">
        <v>0</v>
      </c>
      <c r="R144" s="190">
        <f>Q144*H144</f>
        <v>0</v>
      </c>
      <c r="S144" s="190">
        <v>0</v>
      </c>
      <c r="T144" s="191">
        <f>S144*H144</f>
        <v>0</v>
      </c>
      <c r="AR144" s="24" t="s">
        <v>173</v>
      </c>
      <c r="AT144" s="24" t="s">
        <v>169</v>
      </c>
      <c r="AU144" s="24" t="s">
        <v>80</v>
      </c>
      <c r="AY144" s="24" t="s">
        <v>167</v>
      </c>
      <c r="BE144" s="192">
        <f>IF(N144="základní",J144,0)</f>
        <v>0</v>
      </c>
      <c r="BF144" s="192">
        <f>IF(N144="snížená",J144,0)</f>
        <v>0</v>
      </c>
      <c r="BG144" s="192">
        <f>IF(N144="zákl. přenesená",J144,0)</f>
        <v>0</v>
      </c>
      <c r="BH144" s="192">
        <f>IF(N144="sníž. přenesená",J144,0)</f>
        <v>0</v>
      </c>
      <c r="BI144" s="192">
        <f>IF(N144="nulová",J144,0)</f>
        <v>0</v>
      </c>
      <c r="BJ144" s="24" t="s">
        <v>78</v>
      </c>
      <c r="BK144" s="192">
        <f>ROUND(I144*H144,2)</f>
        <v>0</v>
      </c>
      <c r="BL144" s="24" t="s">
        <v>173</v>
      </c>
      <c r="BM144" s="24" t="s">
        <v>1876</v>
      </c>
    </row>
    <row r="145" spans="2:65" s="1" customFormat="1">
      <c r="B145" s="41"/>
      <c r="D145" s="193" t="s">
        <v>175</v>
      </c>
      <c r="F145" s="194" t="s">
        <v>1875</v>
      </c>
      <c r="I145" s="195"/>
      <c r="L145" s="41"/>
      <c r="M145" s="196"/>
      <c r="N145" s="42"/>
      <c r="O145" s="42"/>
      <c r="P145" s="42"/>
      <c r="Q145" s="42"/>
      <c r="R145" s="42"/>
      <c r="S145" s="42"/>
      <c r="T145" s="70"/>
      <c r="AT145" s="24" t="s">
        <v>175</v>
      </c>
      <c r="AU145" s="24" t="s">
        <v>80</v>
      </c>
    </row>
    <row r="146" spans="2:65" s="12" customFormat="1">
      <c r="B146" s="198"/>
      <c r="D146" s="193" t="s">
        <v>184</v>
      </c>
      <c r="E146" s="199" t="s">
        <v>5</v>
      </c>
      <c r="F146" s="200" t="s">
        <v>445</v>
      </c>
      <c r="H146" s="201">
        <v>33</v>
      </c>
      <c r="I146" s="202"/>
      <c r="L146" s="198"/>
      <c r="M146" s="203"/>
      <c r="N146" s="204"/>
      <c r="O146" s="204"/>
      <c r="P146" s="204"/>
      <c r="Q146" s="204"/>
      <c r="R146" s="204"/>
      <c r="S146" s="204"/>
      <c r="T146" s="205"/>
      <c r="AT146" s="199" t="s">
        <v>184</v>
      </c>
      <c r="AU146" s="199" t="s">
        <v>80</v>
      </c>
      <c r="AV146" s="12" t="s">
        <v>80</v>
      </c>
      <c r="AW146" s="12" t="s">
        <v>35</v>
      </c>
      <c r="AX146" s="12" t="s">
        <v>78</v>
      </c>
      <c r="AY146" s="199" t="s">
        <v>167</v>
      </c>
    </row>
    <row r="147" spans="2:65" s="1" customFormat="1" ht="25.5" customHeight="1">
      <c r="B147" s="180"/>
      <c r="C147" s="181" t="s">
        <v>265</v>
      </c>
      <c r="D147" s="181" t="s">
        <v>169</v>
      </c>
      <c r="E147" s="182" t="s">
        <v>1877</v>
      </c>
      <c r="F147" s="183" t="s">
        <v>1878</v>
      </c>
      <c r="G147" s="184" t="s">
        <v>230</v>
      </c>
      <c r="H147" s="185">
        <v>269</v>
      </c>
      <c r="I147" s="186"/>
      <c r="J147" s="187">
        <f>ROUND(I147*H147,2)</f>
        <v>0</v>
      </c>
      <c r="K147" s="183" t="s">
        <v>179</v>
      </c>
      <c r="L147" s="41"/>
      <c r="M147" s="188" t="s">
        <v>5</v>
      </c>
      <c r="N147" s="189" t="s">
        <v>42</v>
      </c>
      <c r="O147" s="42"/>
      <c r="P147" s="190">
        <f>O147*H147</f>
        <v>0</v>
      </c>
      <c r="Q147" s="190">
        <v>4.6999999999999999E-4</v>
      </c>
      <c r="R147" s="190">
        <f>Q147*H147</f>
        <v>0.12642999999999999</v>
      </c>
      <c r="S147" s="190">
        <v>0</v>
      </c>
      <c r="T147" s="191">
        <f>S147*H147</f>
        <v>0</v>
      </c>
      <c r="AR147" s="24" t="s">
        <v>173</v>
      </c>
      <c r="AT147" s="24" t="s">
        <v>169</v>
      </c>
      <c r="AU147" s="24" t="s">
        <v>80</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1879</v>
      </c>
    </row>
    <row r="148" spans="2:65" s="1" customFormat="1">
      <c r="B148" s="41"/>
      <c r="D148" s="193" t="s">
        <v>175</v>
      </c>
      <c r="F148" s="194" t="s">
        <v>1880</v>
      </c>
      <c r="I148" s="195"/>
      <c r="L148" s="41"/>
      <c r="M148" s="196"/>
      <c r="N148" s="42"/>
      <c r="O148" s="42"/>
      <c r="P148" s="42"/>
      <c r="Q148" s="42"/>
      <c r="R148" s="42"/>
      <c r="S148" s="42"/>
      <c r="T148" s="70"/>
      <c r="AT148" s="24" t="s">
        <v>175</v>
      </c>
      <c r="AU148" s="24" t="s">
        <v>80</v>
      </c>
    </row>
    <row r="149" spans="2:65" s="1" customFormat="1" ht="27">
      <c r="B149" s="41"/>
      <c r="D149" s="193" t="s">
        <v>182</v>
      </c>
      <c r="F149" s="197" t="s">
        <v>1834</v>
      </c>
      <c r="I149" s="195"/>
      <c r="L149" s="41"/>
      <c r="M149" s="196"/>
      <c r="N149" s="42"/>
      <c r="O149" s="42"/>
      <c r="P149" s="42"/>
      <c r="Q149" s="42"/>
      <c r="R149" s="42"/>
      <c r="S149" s="42"/>
      <c r="T149" s="70"/>
      <c r="AT149" s="24" t="s">
        <v>182</v>
      </c>
      <c r="AU149" s="24" t="s">
        <v>80</v>
      </c>
    </row>
    <row r="150" spans="2:65" s="12" customFormat="1">
      <c r="B150" s="198"/>
      <c r="D150" s="193" t="s">
        <v>184</v>
      </c>
      <c r="E150" s="199" t="s">
        <v>5</v>
      </c>
      <c r="F150" s="200" t="s">
        <v>1881</v>
      </c>
      <c r="H150" s="201">
        <v>249</v>
      </c>
      <c r="I150" s="202"/>
      <c r="L150" s="198"/>
      <c r="M150" s="203"/>
      <c r="N150" s="204"/>
      <c r="O150" s="204"/>
      <c r="P150" s="204"/>
      <c r="Q150" s="204"/>
      <c r="R150" s="204"/>
      <c r="S150" s="204"/>
      <c r="T150" s="205"/>
      <c r="AT150" s="199" t="s">
        <v>184</v>
      </c>
      <c r="AU150" s="199" t="s">
        <v>80</v>
      </c>
      <c r="AV150" s="12" t="s">
        <v>80</v>
      </c>
      <c r="AW150" s="12" t="s">
        <v>35</v>
      </c>
      <c r="AX150" s="12" t="s">
        <v>71</v>
      </c>
      <c r="AY150" s="199" t="s">
        <v>167</v>
      </c>
    </row>
    <row r="151" spans="2:65" s="12" customFormat="1">
      <c r="B151" s="198"/>
      <c r="D151" s="193" t="s">
        <v>184</v>
      </c>
      <c r="E151" s="199" t="s">
        <v>5</v>
      </c>
      <c r="F151" s="200" t="s">
        <v>1882</v>
      </c>
      <c r="H151" s="201">
        <v>20</v>
      </c>
      <c r="I151" s="202"/>
      <c r="L151" s="198"/>
      <c r="M151" s="203"/>
      <c r="N151" s="204"/>
      <c r="O151" s="204"/>
      <c r="P151" s="204"/>
      <c r="Q151" s="204"/>
      <c r="R151" s="204"/>
      <c r="S151" s="204"/>
      <c r="T151" s="205"/>
      <c r="AT151" s="199" t="s">
        <v>184</v>
      </c>
      <c r="AU151" s="199" t="s">
        <v>80</v>
      </c>
      <c r="AV151" s="12" t="s">
        <v>80</v>
      </c>
      <c r="AW151" s="12" t="s">
        <v>35</v>
      </c>
      <c r="AX151" s="12" t="s">
        <v>71</v>
      </c>
      <c r="AY151" s="199" t="s">
        <v>167</v>
      </c>
    </row>
    <row r="152" spans="2:65" s="13" customFormat="1">
      <c r="B152" s="219"/>
      <c r="D152" s="193" t="s">
        <v>184</v>
      </c>
      <c r="E152" s="220" t="s">
        <v>5</v>
      </c>
      <c r="F152" s="221" t="s">
        <v>350</v>
      </c>
      <c r="H152" s="222">
        <v>269</v>
      </c>
      <c r="I152" s="223"/>
      <c r="L152" s="219"/>
      <c r="M152" s="224"/>
      <c r="N152" s="225"/>
      <c r="O152" s="225"/>
      <c r="P152" s="225"/>
      <c r="Q152" s="225"/>
      <c r="R152" s="225"/>
      <c r="S152" s="225"/>
      <c r="T152" s="226"/>
      <c r="AT152" s="220" t="s">
        <v>184</v>
      </c>
      <c r="AU152" s="220" t="s">
        <v>80</v>
      </c>
      <c r="AV152" s="13" t="s">
        <v>173</v>
      </c>
      <c r="AW152" s="13" t="s">
        <v>35</v>
      </c>
      <c r="AX152" s="13" t="s">
        <v>78</v>
      </c>
      <c r="AY152" s="220" t="s">
        <v>167</v>
      </c>
    </row>
    <row r="153" spans="2:65" s="11" customFormat="1" ht="29.85" customHeight="1">
      <c r="B153" s="167"/>
      <c r="D153" s="168" t="s">
        <v>70</v>
      </c>
      <c r="E153" s="178" t="s">
        <v>263</v>
      </c>
      <c r="F153" s="178" t="s">
        <v>264</v>
      </c>
      <c r="I153" s="170"/>
      <c r="J153" s="179">
        <f>BK153</f>
        <v>0</v>
      </c>
      <c r="L153" s="167"/>
      <c r="M153" s="172"/>
      <c r="N153" s="173"/>
      <c r="O153" s="173"/>
      <c r="P153" s="174">
        <f>SUM(P154:P164)</f>
        <v>0</v>
      </c>
      <c r="Q153" s="173"/>
      <c r="R153" s="174">
        <f>SUM(R154:R164)</f>
        <v>0</v>
      </c>
      <c r="S153" s="173"/>
      <c r="T153" s="175">
        <f>SUM(T154:T164)</f>
        <v>0</v>
      </c>
      <c r="AR153" s="168" t="s">
        <v>78</v>
      </c>
      <c r="AT153" s="176" t="s">
        <v>70</v>
      </c>
      <c r="AU153" s="176" t="s">
        <v>78</v>
      </c>
      <c r="AY153" s="168" t="s">
        <v>167</v>
      </c>
      <c r="BK153" s="177">
        <f>SUM(BK154:BK164)</f>
        <v>0</v>
      </c>
    </row>
    <row r="154" spans="2:65" s="1" customFormat="1" ht="16.5" customHeight="1">
      <c r="B154" s="180"/>
      <c r="C154" s="181" t="s">
        <v>271</v>
      </c>
      <c r="D154" s="181" t="s">
        <v>169</v>
      </c>
      <c r="E154" s="182" t="s">
        <v>1652</v>
      </c>
      <c r="F154" s="183" t="s">
        <v>1883</v>
      </c>
      <c r="G154" s="184" t="s">
        <v>268</v>
      </c>
      <c r="H154" s="185">
        <v>212.047</v>
      </c>
      <c r="I154" s="186"/>
      <c r="J154" s="187">
        <f>ROUND(I154*H154,2)</f>
        <v>0</v>
      </c>
      <c r="K154" s="183" t="s">
        <v>179</v>
      </c>
      <c r="L154" s="41"/>
      <c r="M154" s="188" t="s">
        <v>5</v>
      </c>
      <c r="N154" s="189" t="s">
        <v>42</v>
      </c>
      <c r="O154" s="42"/>
      <c r="P154" s="190">
        <f>O154*H154</f>
        <v>0</v>
      </c>
      <c r="Q154" s="190">
        <v>0</v>
      </c>
      <c r="R154" s="190">
        <f>Q154*H154</f>
        <v>0</v>
      </c>
      <c r="S154" s="190">
        <v>0</v>
      </c>
      <c r="T154" s="191">
        <f>S154*H154</f>
        <v>0</v>
      </c>
      <c r="AR154" s="24" t="s">
        <v>173</v>
      </c>
      <c r="AT154" s="24" t="s">
        <v>169</v>
      </c>
      <c r="AU154" s="24" t="s">
        <v>80</v>
      </c>
      <c r="AY154" s="24" t="s">
        <v>167</v>
      </c>
      <c r="BE154" s="192">
        <f>IF(N154="základní",J154,0)</f>
        <v>0</v>
      </c>
      <c r="BF154" s="192">
        <f>IF(N154="snížená",J154,0)</f>
        <v>0</v>
      </c>
      <c r="BG154" s="192">
        <f>IF(N154="zákl. přenesená",J154,0)</f>
        <v>0</v>
      </c>
      <c r="BH154" s="192">
        <f>IF(N154="sníž. přenesená",J154,0)</f>
        <v>0</v>
      </c>
      <c r="BI154" s="192">
        <f>IF(N154="nulová",J154,0)</f>
        <v>0</v>
      </c>
      <c r="BJ154" s="24" t="s">
        <v>78</v>
      </c>
      <c r="BK154" s="192">
        <f>ROUND(I154*H154,2)</f>
        <v>0</v>
      </c>
      <c r="BL154" s="24" t="s">
        <v>173</v>
      </c>
      <c r="BM154" s="24" t="s">
        <v>1884</v>
      </c>
    </row>
    <row r="155" spans="2:65" s="1" customFormat="1" ht="27">
      <c r="B155" s="41"/>
      <c r="D155" s="193" t="s">
        <v>175</v>
      </c>
      <c r="F155" s="194" t="s">
        <v>1885</v>
      </c>
      <c r="I155" s="195"/>
      <c r="L155" s="41"/>
      <c r="M155" s="196"/>
      <c r="N155" s="42"/>
      <c r="O155" s="42"/>
      <c r="P155" s="42"/>
      <c r="Q155" s="42"/>
      <c r="R155" s="42"/>
      <c r="S155" s="42"/>
      <c r="T155" s="70"/>
      <c r="AT155" s="24" t="s">
        <v>175</v>
      </c>
      <c r="AU155" s="24" t="s">
        <v>80</v>
      </c>
    </row>
    <row r="156" spans="2:65" s="1" customFormat="1" ht="16.5" customHeight="1">
      <c r="B156" s="180"/>
      <c r="C156" s="181" t="s">
        <v>277</v>
      </c>
      <c r="D156" s="181" t="s">
        <v>169</v>
      </c>
      <c r="E156" s="182" t="s">
        <v>1656</v>
      </c>
      <c r="F156" s="183" t="s">
        <v>1886</v>
      </c>
      <c r="G156" s="184" t="s">
        <v>268</v>
      </c>
      <c r="H156" s="185">
        <v>2120.4699999999998</v>
      </c>
      <c r="I156" s="186"/>
      <c r="J156" s="187">
        <f>ROUND(I156*H156,2)</f>
        <v>0</v>
      </c>
      <c r="K156" s="183" t="s">
        <v>179</v>
      </c>
      <c r="L156" s="41"/>
      <c r="M156" s="188" t="s">
        <v>5</v>
      </c>
      <c r="N156" s="189" t="s">
        <v>42</v>
      </c>
      <c r="O156" s="42"/>
      <c r="P156" s="190">
        <f>O156*H156</f>
        <v>0</v>
      </c>
      <c r="Q156" s="190">
        <v>0</v>
      </c>
      <c r="R156" s="190">
        <f>Q156*H156</f>
        <v>0</v>
      </c>
      <c r="S156" s="190">
        <v>0</v>
      </c>
      <c r="T156" s="191">
        <f>S156*H156</f>
        <v>0</v>
      </c>
      <c r="AR156" s="24" t="s">
        <v>173</v>
      </c>
      <c r="AT156" s="24" t="s">
        <v>169</v>
      </c>
      <c r="AU156" s="24" t="s">
        <v>80</v>
      </c>
      <c r="AY156" s="24" t="s">
        <v>167</v>
      </c>
      <c r="BE156" s="192">
        <f>IF(N156="základní",J156,0)</f>
        <v>0</v>
      </c>
      <c r="BF156" s="192">
        <f>IF(N156="snížená",J156,0)</f>
        <v>0</v>
      </c>
      <c r="BG156" s="192">
        <f>IF(N156="zákl. přenesená",J156,0)</f>
        <v>0</v>
      </c>
      <c r="BH156" s="192">
        <f>IF(N156="sníž. přenesená",J156,0)</f>
        <v>0</v>
      </c>
      <c r="BI156" s="192">
        <f>IF(N156="nulová",J156,0)</f>
        <v>0</v>
      </c>
      <c r="BJ156" s="24" t="s">
        <v>78</v>
      </c>
      <c r="BK156" s="192">
        <f>ROUND(I156*H156,2)</f>
        <v>0</v>
      </c>
      <c r="BL156" s="24" t="s">
        <v>173</v>
      </c>
      <c r="BM156" s="24" t="s">
        <v>1887</v>
      </c>
    </row>
    <row r="157" spans="2:65" s="1" customFormat="1" ht="27">
      <c r="B157" s="41"/>
      <c r="D157" s="193" t="s">
        <v>175</v>
      </c>
      <c r="F157" s="194" t="s">
        <v>1659</v>
      </c>
      <c r="I157" s="195"/>
      <c r="L157" s="41"/>
      <c r="M157" s="196"/>
      <c r="N157" s="42"/>
      <c r="O157" s="42"/>
      <c r="P157" s="42"/>
      <c r="Q157" s="42"/>
      <c r="R157" s="42"/>
      <c r="S157" s="42"/>
      <c r="T157" s="70"/>
      <c r="AT157" s="24" t="s">
        <v>175</v>
      </c>
      <c r="AU157" s="24" t="s">
        <v>80</v>
      </c>
    </row>
    <row r="158" spans="2:65" s="12" customFormat="1">
      <c r="B158" s="198"/>
      <c r="D158" s="193" t="s">
        <v>184</v>
      </c>
      <c r="F158" s="200" t="s">
        <v>1888</v>
      </c>
      <c r="H158" s="201">
        <v>2120.4699999999998</v>
      </c>
      <c r="I158" s="202"/>
      <c r="L158" s="198"/>
      <c r="M158" s="203"/>
      <c r="N158" s="204"/>
      <c r="O158" s="204"/>
      <c r="P158" s="204"/>
      <c r="Q158" s="204"/>
      <c r="R158" s="204"/>
      <c r="S158" s="204"/>
      <c r="T158" s="205"/>
      <c r="AT158" s="199" t="s">
        <v>184</v>
      </c>
      <c r="AU158" s="199" t="s">
        <v>80</v>
      </c>
      <c r="AV158" s="12" t="s">
        <v>80</v>
      </c>
      <c r="AW158" s="12" t="s">
        <v>6</v>
      </c>
      <c r="AX158" s="12" t="s">
        <v>78</v>
      </c>
      <c r="AY158" s="199" t="s">
        <v>167</v>
      </c>
    </row>
    <row r="159" spans="2:65" s="1" customFormat="1" ht="16.5" customHeight="1">
      <c r="B159" s="180"/>
      <c r="C159" s="181" t="s">
        <v>10</v>
      </c>
      <c r="D159" s="181" t="s">
        <v>169</v>
      </c>
      <c r="E159" s="182" t="s">
        <v>1661</v>
      </c>
      <c r="F159" s="183" t="s">
        <v>1662</v>
      </c>
      <c r="G159" s="184" t="s">
        <v>268</v>
      </c>
      <c r="H159" s="185">
        <v>212.047</v>
      </c>
      <c r="I159" s="186"/>
      <c r="J159" s="187">
        <f>ROUND(I159*H159,2)</f>
        <v>0</v>
      </c>
      <c r="K159" s="183" t="s">
        <v>179</v>
      </c>
      <c r="L159" s="41"/>
      <c r="M159" s="188" t="s">
        <v>5</v>
      </c>
      <c r="N159" s="189" t="s">
        <v>42</v>
      </c>
      <c r="O159" s="42"/>
      <c r="P159" s="190">
        <f>O159*H159</f>
        <v>0</v>
      </c>
      <c r="Q159" s="190">
        <v>0</v>
      </c>
      <c r="R159" s="190">
        <f>Q159*H159</f>
        <v>0</v>
      </c>
      <c r="S159" s="190">
        <v>0</v>
      </c>
      <c r="T159" s="191">
        <f>S159*H159</f>
        <v>0</v>
      </c>
      <c r="AR159" s="24" t="s">
        <v>173</v>
      </c>
      <c r="AT159" s="24" t="s">
        <v>169</v>
      </c>
      <c r="AU159" s="24" t="s">
        <v>80</v>
      </c>
      <c r="AY159" s="24" t="s">
        <v>167</v>
      </c>
      <c r="BE159" s="192">
        <f>IF(N159="základní",J159,0)</f>
        <v>0</v>
      </c>
      <c r="BF159" s="192">
        <f>IF(N159="snížená",J159,0)</f>
        <v>0</v>
      </c>
      <c r="BG159" s="192">
        <f>IF(N159="zákl. přenesená",J159,0)</f>
        <v>0</v>
      </c>
      <c r="BH159" s="192">
        <f>IF(N159="sníž. přenesená",J159,0)</f>
        <v>0</v>
      </c>
      <c r="BI159" s="192">
        <f>IF(N159="nulová",J159,0)</f>
        <v>0</v>
      </c>
      <c r="BJ159" s="24" t="s">
        <v>78</v>
      </c>
      <c r="BK159" s="192">
        <f>ROUND(I159*H159,2)</f>
        <v>0</v>
      </c>
      <c r="BL159" s="24" t="s">
        <v>173</v>
      </c>
      <c r="BM159" s="24" t="s">
        <v>1889</v>
      </c>
    </row>
    <row r="160" spans="2:65" s="1" customFormat="1">
      <c r="B160" s="41"/>
      <c r="D160" s="193" t="s">
        <v>175</v>
      </c>
      <c r="F160" s="194" t="s">
        <v>1664</v>
      </c>
      <c r="I160" s="195"/>
      <c r="L160" s="41"/>
      <c r="M160" s="196"/>
      <c r="N160" s="42"/>
      <c r="O160" s="42"/>
      <c r="P160" s="42"/>
      <c r="Q160" s="42"/>
      <c r="R160" s="42"/>
      <c r="S160" s="42"/>
      <c r="T160" s="70"/>
      <c r="AT160" s="24" t="s">
        <v>175</v>
      </c>
      <c r="AU160" s="24" t="s">
        <v>80</v>
      </c>
    </row>
    <row r="161" spans="2:65" s="1" customFormat="1" ht="25.5" customHeight="1">
      <c r="B161" s="180"/>
      <c r="C161" s="181" t="s">
        <v>292</v>
      </c>
      <c r="D161" s="181" t="s">
        <v>169</v>
      </c>
      <c r="E161" s="182" t="s">
        <v>1665</v>
      </c>
      <c r="F161" s="183" t="s">
        <v>279</v>
      </c>
      <c r="G161" s="184" t="s">
        <v>268</v>
      </c>
      <c r="H161" s="185">
        <v>102.295</v>
      </c>
      <c r="I161" s="186"/>
      <c r="J161" s="187">
        <f>ROUND(I161*H161,2)</f>
        <v>0</v>
      </c>
      <c r="K161" s="183" t="s">
        <v>179</v>
      </c>
      <c r="L161" s="41"/>
      <c r="M161" s="188" t="s">
        <v>5</v>
      </c>
      <c r="N161" s="189" t="s">
        <v>42</v>
      </c>
      <c r="O161" s="42"/>
      <c r="P161" s="190">
        <f>O161*H161</f>
        <v>0</v>
      </c>
      <c r="Q161" s="190">
        <v>0</v>
      </c>
      <c r="R161" s="190">
        <f>Q161*H161</f>
        <v>0</v>
      </c>
      <c r="S161" s="190">
        <v>0</v>
      </c>
      <c r="T161" s="191">
        <f>S161*H161</f>
        <v>0</v>
      </c>
      <c r="AR161" s="24" t="s">
        <v>173</v>
      </c>
      <c r="AT161" s="24" t="s">
        <v>169</v>
      </c>
      <c r="AU161" s="24" t="s">
        <v>80</v>
      </c>
      <c r="AY161" s="24" t="s">
        <v>167</v>
      </c>
      <c r="BE161" s="192">
        <f>IF(N161="základní",J161,0)</f>
        <v>0</v>
      </c>
      <c r="BF161" s="192">
        <f>IF(N161="snížená",J161,0)</f>
        <v>0</v>
      </c>
      <c r="BG161" s="192">
        <f>IF(N161="zákl. přenesená",J161,0)</f>
        <v>0</v>
      </c>
      <c r="BH161" s="192">
        <f>IF(N161="sníž. přenesená",J161,0)</f>
        <v>0</v>
      </c>
      <c r="BI161" s="192">
        <f>IF(N161="nulová",J161,0)</f>
        <v>0</v>
      </c>
      <c r="BJ161" s="24" t="s">
        <v>78</v>
      </c>
      <c r="BK161" s="192">
        <f>ROUND(I161*H161,2)</f>
        <v>0</v>
      </c>
      <c r="BL161" s="24" t="s">
        <v>173</v>
      </c>
      <c r="BM161" s="24" t="s">
        <v>1890</v>
      </c>
    </row>
    <row r="162" spans="2:65" s="1" customFormat="1" ht="27">
      <c r="B162" s="41"/>
      <c r="D162" s="193" t="s">
        <v>175</v>
      </c>
      <c r="F162" s="194" t="s">
        <v>281</v>
      </c>
      <c r="I162" s="195"/>
      <c r="L162" s="41"/>
      <c r="M162" s="196"/>
      <c r="N162" s="42"/>
      <c r="O162" s="42"/>
      <c r="P162" s="42"/>
      <c r="Q162" s="42"/>
      <c r="R162" s="42"/>
      <c r="S162" s="42"/>
      <c r="T162" s="70"/>
      <c r="AT162" s="24" t="s">
        <v>175</v>
      </c>
      <c r="AU162" s="24" t="s">
        <v>80</v>
      </c>
    </row>
    <row r="163" spans="2:65" s="1" customFormat="1" ht="25.5" customHeight="1">
      <c r="B163" s="180"/>
      <c r="C163" s="181" t="s">
        <v>299</v>
      </c>
      <c r="D163" s="181" t="s">
        <v>169</v>
      </c>
      <c r="E163" s="182" t="s">
        <v>1668</v>
      </c>
      <c r="F163" s="183" t="s">
        <v>1669</v>
      </c>
      <c r="G163" s="184" t="s">
        <v>268</v>
      </c>
      <c r="H163" s="185">
        <v>109.752</v>
      </c>
      <c r="I163" s="186"/>
      <c r="J163" s="187">
        <f>ROUND(I163*H163,2)</f>
        <v>0</v>
      </c>
      <c r="K163" s="183" t="s">
        <v>179</v>
      </c>
      <c r="L163" s="41"/>
      <c r="M163" s="188" t="s">
        <v>5</v>
      </c>
      <c r="N163" s="189" t="s">
        <v>42</v>
      </c>
      <c r="O163" s="42"/>
      <c r="P163" s="190">
        <f>O163*H163</f>
        <v>0</v>
      </c>
      <c r="Q163" s="190">
        <v>0</v>
      </c>
      <c r="R163" s="190">
        <f>Q163*H163</f>
        <v>0</v>
      </c>
      <c r="S163" s="190">
        <v>0</v>
      </c>
      <c r="T163" s="191">
        <f>S163*H163</f>
        <v>0</v>
      </c>
      <c r="AR163" s="24" t="s">
        <v>173</v>
      </c>
      <c r="AT163" s="24" t="s">
        <v>169</v>
      </c>
      <c r="AU163" s="24" t="s">
        <v>80</v>
      </c>
      <c r="AY163" s="24" t="s">
        <v>167</v>
      </c>
      <c r="BE163" s="192">
        <f>IF(N163="základní",J163,0)</f>
        <v>0</v>
      </c>
      <c r="BF163" s="192">
        <f>IF(N163="snížená",J163,0)</f>
        <v>0</v>
      </c>
      <c r="BG163" s="192">
        <f>IF(N163="zákl. přenesená",J163,0)</f>
        <v>0</v>
      </c>
      <c r="BH163" s="192">
        <f>IF(N163="sníž. přenesená",J163,0)</f>
        <v>0</v>
      </c>
      <c r="BI163" s="192">
        <f>IF(N163="nulová",J163,0)</f>
        <v>0</v>
      </c>
      <c r="BJ163" s="24" t="s">
        <v>78</v>
      </c>
      <c r="BK163" s="192">
        <f>ROUND(I163*H163,2)</f>
        <v>0</v>
      </c>
      <c r="BL163" s="24" t="s">
        <v>173</v>
      </c>
      <c r="BM163" s="24" t="s">
        <v>1891</v>
      </c>
    </row>
    <row r="164" spans="2:65" s="1" customFormat="1" ht="27">
      <c r="B164" s="41"/>
      <c r="D164" s="193" t="s">
        <v>175</v>
      </c>
      <c r="F164" s="194" t="s">
        <v>571</v>
      </c>
      <c r="I164" s="195"/>
      <c r="L164" s="41"/>
      <c r="M164" s="206"/>
      <c r="N164" s="207"/>
      <c r="O164" s="207"/>
      <c r="P164" s="207"/>
      <c r="Q164" s="207"/>
      <c r="R164" s="207"/>
      <c r="S164" s="207"/>
      <c r="T164" s="208"/>
      <c r="AT164" s="24" t="s">
        <v>175</v>
      </c>
      <c r="AU164" s="24" t="s">
        <v>80</v>
      </c>
    </row>
    <row r="165" spans="2:65" s="1" customFormat="1" ht="6.95" customHeight="1">
      <c r="B165" s="56"/>
      <c r="C165" s="57"/>
      <c r="D165" s="57"/>
      <c r="E165" s="57"/>
      <c r="F165" s="57"/>
      <c r="G165" s="57"/>
      <c r="H165" s="57"/>
      <c r="I165" s="134"/>
      <c r="J165" s="57"/>
      <c r="K165" s="57"/>
      <c r="L165" s="41"/>
    </row>
  </sheetData>
  <autoFilter ref="C86:K164"/>
  <mergeCells count="13">
    <mergeCell ref="E79:H79"/>
    <mergeCell ref="G1:H1"/>
    <mergeCell ref="L2:V2"/>
    <mergeCell ref="E49:H49"/>
    <mergeCell ref="E51:H51"/>
    <mergeCell ref="J55:J56"/>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dimension ref="A1:F68"/>
  <sheetViews>
    <sheetView showZeros="0" view="pageBreakPreview" zoomScaleNormal="100" zoomScaleSheetLayoutView="100" workbookViewId="0">
      <selection activeCell="B9" sqref="B9"/>
    </sheetView>
  </sheetViews>
  <sheetFormatPr defaultRowHeight="12.75"/>
  <cols>
    <col min="1" max="1" width="14.33203125" style="319" customWidth="1"/>
    <col min="2" max="2" width="100.33203125" style="319" customWidth="1"/>
    <col min="3" max="3" width="11.33203125" style="319" customWidth="1"/>
    <col min="4" max="4" width="12.6640625" style="319" customWidth="1"/>
    <col min="5" max="5" width="13.1640625" style="319" customWidth="1"/>
    <col min="6" max="6" width="14.6640625" style="319" customWidth="1"/>
    <col min="7" max="256" width="9.33203125" style="319"/>
    <col min="257" max="257" width="14.33203125" style="319" customWidth="1"/>
    <col min="258" max="258" width="100.33203125" style="319" customWidth="1"/>
    <col min="259" max="259" width="11.33203125" style="319" customWidth="1"/>
    <col min="260" max="260" width="12.6640625" style="319" customWidth="1"/>
    <col min="261" max="261" width="13.1640625" style="319" customWidth="1"/>
    <col min="262" max="262" width="14.6640625" style="319" customWidth="1"/>
    <col min="263" max="512" width="9.33203125" style="319"/>
    <col min="513" max="513" width="14.33203125" style="319" customWidth="1"/>
    <col min="514" max="514" width="100.33203125" style="319" customWidth="1"/>
    <col min="515" max="515" width="11.33203125" style="319" customWidth="1"/>
    <col min="516" max="516" width="12.6640625" style="319" customWidth="1"/>
    <col min="517" max="517" width="13.1640625" style="319" customWidth="1"/>
    <col min="518" max="518" width="14.6640625" style="319" customWidth="1"/>
    <col min="519" max="768" width="9.33203125" style="319"/>
    <col min="769" max="769" width="14.33203125" style="319" customWidth="1"/>
    <col min="770" max="770" width="100.33203125" style="319" customWidth="1"/>
    <col min="771" max="771" width="11.33203125" style="319" customWidth="1"/>
    <col min="772" max="772" width="12.6640625" style="319" customWidth="1"/>
    <col min="773" max="773" width="13.1640625" style="319" customWidth="1"/>
    <col min="774" max="774" width="14.6640625" style="319" customWidth="1"/>
    <col min="775" max="1024" width="9.33203125" style="319"/>
    <col min="1025" max="1025" width="14.33203125" style="319" customWidth="1"/>
    <col min="1026" max="1026" width="100.33203125" style="319" customWidth="1"/>
    <col min="1027" max="1027" width="11.33203125" style="319" customWidth="1"/>
    <col min="1028" max="1028" width="12.6640625" style="319" customWidth="1"/>
    <col min="1029" max="1029" width="13.1640625" style="319" customWidth="1"/>
    <col min="1030" max="1030" width="14.6640625" style="319" customWidth="1"/>
    <col min="1031" max="1280" width="9.33203125" style="319"/>
    <col min="1281" max="1281" width="14.33203125" style="319" customWidth="1"/>
    <col min="1282" max="1282" width="100.33203125" style="319" customWidth="1"/>
    <col min="1283" max="1283" width="11.33203125" style="319" customWidth="1"/>
    <col min="1284" max="1284" width="12.6640625" style="319" customWidth="1"/>
    <col min="1285" max="1285" width="13.1640625" style="319" customWidth="1"/>
    <col min="1286" max="1286" width="14.6640625" style="319" customWidth="1"/>
    <col min="1287" max="1536" width="9.33203125" style="319"/>
    <col min="1537" max="1537" width="14.33203125" style="319" customWidth="1"/>
    <col min="1538" max="1538" width="100.33203125" style="319" customWidth="1"/>
    <col min="1539" max="1539" width="11.33203125" style="319" customWidth="1"/>
    <col min="1540" max="1540" width="12.6640625" style="319" customWidth="1"/>
    <col min="1541" max="1541" width="13.1640625" style="319" customWidth="1"/>
    <col min="1542" max="1542" width="14.6640625" style="319" customWidth="1"/>
    <col min="1543" max="1792" width="9.33203125" style="319"/>
    <col min="1793" max="1793" width="14.33203125" style="319" customWidth="1"/>
    <col min="1794" max="1794" width="100.33203125" style="319" customWidth="1"/>
    <col min="1795" max="1795" width="11.33203125" style="319" customWidth="1"/>
    <col min="1796" max="1796" width="12.6640625" style="319" customWidth="1"/>
    <col min="1797" max="1797" width="13.1640625" style="319" customWidth="1"/>
    <col min="1798" max="1798" width="14.6640625" style="319" customWidth="1"/>
    <col min="1799" max="2048" width="9.33203125" style="319"/>
    <col min="2049" max="2049" width="14.33203125" style="319" customWidth="1"/>
    <col min="2050" max="2050" width="100.33203125" style="319" customWidth="1"/>
    <col min="2051" max="2051" width="11.33203125" style="319" customWidth="1"/>
    <col min="2052" max="2052" width="12.6640625" style="319" customWidth="1"/>
    <col min="2053" max="2053" width="13.1640625" style="319" customWidth="1"/>
    <col min="2054" max="2054" width="14.6640625" style="319" customWidth="1"/>
    <col min="2055" max="2304" width="9.33203125" style="319"/>
    <col min="2305" max="2305" width="14.33203125" style="319" customWidth="1"/>
    <col min="2306" max="2306" width="100.33203125" style="319" customWidth="1"/>
    <col min="2307" max="2307" width="11.33203125" style="319" customWidth="1"/>
    <col min="2308" max="2308" width="12.6640625" style="319" customWidth="1"/>
    <col min="2309" max="2309" width="13.1640625" style="319" customWidth="1"/>
    <col min="2310" max="2310" width="14.6640625" style="319" customWidth="1"/>
    <col min="2311" max="2560" width="9.33203125" style="319"/>
    <col min="2561" max="2561" width="14.33203125" style="319" customWidth="1"/>
    <col min="2562" max="2562" width="100.33203125" style="319" customWidth="1"/>
    <col min="2563" max="2563" width="11.33203125" style="319" customWidth="1"/>
    <col min="2564" max="2564" width="12.6640625" style="319" customWidth="1"/>
    <col min="2565" max="2565" width="13.1640625" style="319" customWidth="1"/>
    <col min="2566" max="2566" width="14.6640625" style="319" customWidth="1"/>
    <col min="2567" max="2816" width="9.33203125" style="319"/>
    <col min="2817" max="2817" width="14.33203125" style="319" customWidth="1"/>
    <col min="2818" max="2818" width="100.33203125" style="319" customWidth="1"/>
    <col min="2819" max="2819" width="11.33203125" style="319" customWidth="1"/>
    <col min="2820" max="2820" width="12.6640625" style="319" customWidth="1"/>
    <col min="2821" max="2821" width="13.1640625" style="319" customWidth="1"/>
    <col min="2822" max="2822" width="14.6640625" style="319" customWidth="1"/>
    <col min="2823" max="3072" width="9.33203125" style="319"/>
    <col min="3073" max="3073" width="14.33203125" style="319" customWidth="1"/>
    <col min="3074" max="3074" width="100.33203125" style="319" customWidth="1"/>
    <col min="3075" max="3075" width="11.33203125" style="319" customWidth="1"/>
    <col min="3076" max="3076" width="12.6640625" style="319" customWidth="1"/>
    <col min="3077" max="3077" width="13.1640625" style="319" customWidth="1"/>
    <col min="3078" max="3078" width="14.6640625" style="319" customWidth="1"/>
    <col min="3079" max="3328" width="9.33203125" style="319"/>
    <col min="3329" max="3329" width="14.33203125" style="319" customWidth="1"/>
    <col min="3330" max="3330" width="100.33203125" style="319" customWidth="1"/>
    <col min="3331" max="3331" width="11.33203125" style="319" customWidth="1"/>
    <col min="3332" max="3332" width="12.6640625" style="319" customWidth="1"/>
    <col min="3333" max="3333" width="13.1640625" style="319" customWidth="1"/>
    <col min="3334" max="3334" width="14.6640625" style="319" customWidth="1"/>
    <col min="3335" max="3584" width="9.33203125" style="319"/>
    <col min="3585" max="3585" width="14.33203125" style="319" customWidth="1"/>
    <col min="3586" max="3586" width="100.33203125" style="319" customWidth="1"/>
    <col min="3587" max="3587" width="11.33203125" style="319" customWidth="1"/>
    <col min="3588" max="3588" width="12.6640625" style="319" customWidth="1"/>
    <col min="3589" max="3589" width="13.1640625" style="319" customWidth="1"/>
    <col min="3590" max="3590" width="14.6640625" style="319" customWidth="1"/>
    <col min="3591" max="3840" width="9.33203125" style="319"/>
    <col min="3841" max="3841" width="14.33203125" style="319" customWidth="1"/>
    <col min="3842" max="3842" width="100.33203125" style="319" customWidth="1"/>
    <col min="3843" max="3843" width="11.33203125" style="319" customWidth="1"/>
    <col min="3844" max="3844" width="12.6640625" style="319" customWidth="1"/>
    <col min="3845" max="3845" width="13.1640625" style="319" customWidth="1"/>
    <col min="3846" max="3846" width="14.6640625" style="319" customWidth="1"/>
    <col min="3847" max="4096" width="9.33203125" style="319"/>
    <col min="4097" max="4097" width="14.33203125" style="319" customWidth="1"/>
    <col min="4098" max="4098" width="100.33203125" style="319" customWidth="1"/>
    <col min="4099" max="4099" width="11.33203125" style="319" customWidth="1"/>
    <col min="4100" max="4100" width="12.6640625" style="319" customWidth="1"/>
    <col min="4101" max="4101" width="13.1640625" style="319" customWidth="1"/>
    <col min="4102" max="4102" width="14.6640625" style="319" customWidth="1"/>
    <col min="4103" max="4352" width="9.33203125" style="319"/>
    <col min="4353" max="4353" width="14.33203125" style="319" customWidth="1"/>
    <col min="4354" max="4354" width="100.33203125" style="319" customWidth="1"/>
    <col min="4355" max="4355" width="11.33203125" style="319" customWidth="1"/>
    <col min="4356" max="4356" width="12.6640625" style="319" customWidth="1"/>
    <col min="4357" max="4357" width="13.1640625" style="319" customWidth="1"/>
    <col min="4358" max="4358" width="14.6640625" style="319" customWidth="1"/>
    <col min="4359" max="4608" width="9.33203125" style="319"/>
    <col min="4609" max="4609" width="14.33203125" style="319" customWidth="1"/>
    <col min="4610" max="4610" width="100.33203125" style="319" customWidth="1"/>
    <col min="4611" max="4611" width="11.33203125" style="319" customWidth="1"/>
    <col min="4612" max="4612" width="12.6640625" style="319" customWidth="1"/>
    <col min="4613" max="4613" width="13.1640625" style="319" customWidth="1"/>
    <col min="4614" max="4614" width="14.6640625" style="319" customWidth="1"/>
    <col min="4615" max="4864" width="9.33203125" style="319"/>
    <col min="4865" max="4865" width="14.33203125" style="319" customWidth="1"/>
    <col min="4866" max="4866" width="100.33203125" style="319" customWidth="1"/>
    <col min="4867" max="4867" width="11.33203125" style="319" customWidth="1"/>
    <col min="4868" max="4868" width="12.6640625" style="319" customWidth="1"/>
    <col min="4869" max="4869" width="13.1640625" style="319" customWidth="1"/>
    <col min="4870" max="4870" width="14.6640625" style="319" customWidth="1"/>
    <col min="4871" max="5120" width="9.33203125" style="319"/>
    <col min="5121" max="5121" width="14.33203125" style="319" customWidth="1"/>
    <col min="5122" max="5122" width="100.33203125" style="319" customWidth="1"/>
    <col min="5123" max="5123" width="11.33203125" style="319" customWidth="1"/>
    <col min="5124" max="5124" width="12.6640625" style="319" customWidth="1"/>
    <col min="5125" max="5125" width="13.1640625" style="319" customWidth="1"/>
    <col min="5126" max="5126" width="14.6640625" style="319" customWidth="1"/>
    <col min="5127" max="5376" width="9.33203125" style="319"/>
    <col min="5377" max="5377" width="14.33203125" style="319" customWidth="1"/>
    <col min="5378" max="5378" width="100.33203125" style="319" customWidth="1"/>
    <col min="5379" max="5379" width="11.33203125" style="319" customWidth="1"/>
    <col min="5380" max="5380" width="12.6640625" style="319" customWidth="1"/>
    <col min="5381" max="5381" width="13.1640625" style="319" customWidth="1"/>
    <col min="5382" max="5382" width="14.6640625" style="319" customWidth="1"/>
    <col min="5383" max="5632" width="9.33203125" style="319"/>
    <col min="5633" max="5633" width="14.33203125" style="319" customWidth="1"/>
    <col min="5634" max="5634" width="100.33203125" style="319" customWidth="1"/>
    <col min="5635" max="5635" width="11.33203125" style="319" customWidth="1"/>
    <col min="5636" max="5636" width="12.6640625" style="319" customWidth="1"/>
    <col min="5637" max="5637" width="13.1640625" style="319" customWidth="1"/>
    <col min="5638" max="5638" width="14.6640625" style="319" customWidth="1"/>
    <col min="5639" max="5888" width="9.33203125" style="319"/>
    <col min="5889" max="5889" width="14.33203125" style="319" customWidth="1"/>
    <col min="5890" max="5890" width="100.33203125" style="319" customWidth="1"/>
    <col min="5891" max="5891" width="11.33203125" style="319" customWidth="1"/>
    <col min="5892" max="5892" width="12.6640625" style="319" customWidth="1"/>
    <col min="5893" max="5893" width="13.1640625" style="319" customWidth="1"/>
    <col min="5894" max="5894" width="14.6640625" style="319" customWidth="1"/>
    <col min="5895" max="6144" width="9.33203125" style="319"/>
    <col min="6145" max="6145" width="14.33203125" style="319" customWidth="1"/>
    <col min="6146" max="6146" width="100.33203125" style="319" customWidth="1"/>
    <col min="6147" max="6147" width="11.33203125" style="319" customWidth="1"/>
    <col min="6148" max="6148" width="12.6640625" style="319" customWidth="1"/>
    <col min="6149" max="6149" width="13.1640625" style="319" customWidth="1"/>
    <col min="6150" max="6150" width="14.6640625" style="319" customWidth="1"/>
    <col min="6151" max="6400" width="9.33203125" style="319"/>
    <col min="6401" max="6401" width="14.33203125" style="319" customWidth="1"/>
    <col min="6402" max="6402" width="100.33203125" style="319" customWidth="1"/>
    <col min="6403" max="6403" width="11.33203125" style="319" customWidth="1"/>
    <col min="6404" max="6404" width="12.6640625" style="319" customWidth="1"/>
    <col min="6405" max="6405" width="13.1640625" style="319" customWidth="1"/>
    <col min="6406" max="6406" width="14.6640625" style="319" customWidth="1"/>
    <col min="6407" max="6656" width="9.33203125" style="319"/>
    <col min="6657" max="6657" width="14.33203125" style="319" customWidth="1"/>
    <col min="6658" max="6658" width="100.33203125" style="319" customWidth="1"/>
    <col min="6659" max="6659" width="11.33203125" style="319" customWidth="1"/>
    <col min="6660" max="6660" width="12.6640625" style="319" customWidth="1"/>
    <col min="6661" max="6661" width="13.1640625" style="319" customWidth="1"/>
    <col min="6662" max="6662" width="14.6640625" style="319" customWidth="1"/>
    <col min="6663" max="6912" width="9.33203125" style="319"/>
    <col min="6913" max="6913" width="14.33203125" style="319" customWidth="1"/>
    <col min="6914" max="6914" width="100.33203125" style="319" customWidth="1"/>
    <col min="6915" max="6915" width="11.33203125" style="319" customWidth="1"/>
    <col min="6916" max="6916" width="12.6640625" style="319" customWidth="1"/>
    <col min="6917" max="6917" width="13.1640625" style="319" customWidth="1"/>
    <col min="6918" max="6918" width="14.6640625" style="319" customWidth="1"/>
    <col min="6919" max="7168" width="9.33203125" style="319"/>
    <col min="7169" max="7169" width="14.33203125" style="319" customWidth="1"/>
    <col min="7170" max="7170" width="100.33203125" style="319" customWidth="1"/>
    <col min="7171" max="7171" width="11.33203125" style="319" customWidth="1"/>
    <col min="7172" max="7172" width="12.6640625" style="319" customWidth="1"/>
    <col min="7173" max="7173" width="13.1640625" style="319" customWidth="1"/>
    <col min="7174" max="7174" width="14.6640625" style="319" customWidth="1"/>
    <col min="7175" max="7424" width="9.33203125" style="319"/>
    <col min="7425" max="7425" width="14.33203125" style="319" customWidth="1"/>
    <col min="7426" max="7426" width="100.33203125" style="319" customWidth="1"/>
    <col min="7427" max="7427" width="11.33203125" style="319" customWidth="1"/>
    <col min="7428" max="7428" width="12.6640625" style="319" customWidth="1"/>
    <col min="7429" max="7429" width="13.1640625" style="319" customWidth="1"/>
    <col min="7430" max="7430" width="14.6640625" style="319" customWidth="1"/>
    <col min="7431" max="7680" width="9.33203125" style="319"/>
    <col min="7681" max="7681" width="14.33203125" style="319" customWidth="1"/>
    <col min="7682" max="7682" width="100.33203125" style="319" customWidth="1"/>
    <col min="7683" max="7683" width="11.33203125" style="319" customWidth="1"/>
    <col min="7684" max="7684" width="12.6640625" style="319" customWidth="1"/>
    <col min="7685" max="7685" width="13.1640625" style="319" customWidth="1"/>
    <col min="7686" max="7686" width="14.6640625" style="319" customWidth="1"/>
    <col min="7687" max="7936" width="9.33203125" style="319"/>
    <col min="7937" max="7937" width="14.33203125" style="319" customWidth="1"/>
    <col min="7938" max="7938" width="100.33203125" style="319" customWidth="1"/>
    <col min="7939" max="7939" width="11.33203125" style="319" customWidth="1"/>
    <col min="7940" max="7940" width="12.6640625" style="319" customWidth="1"/>
    <col min="7941" max="7941" width="13.1640625" style="319" customWidth="1"/>
    <col min="7942" max="7942" width="14.6640625" style="319" customWidth="1"/>
    <col min="7943" max="8192" width="9.33203125" style="319"/>
    <col min="8193" max="8193" width="14.33203125" style="319" customWidth="1"/>
    <col min="8194" max="8194" width="100.33203125" style="319" customWidth="1"/>
    <col min="8195" max="8195" width="11.33203125" style="319" customWidth="1"/>
    <col min="8196" max="8196" width="12.6640625" style="319" customWidth="1"/>
    <col min="8197" max="8197" width="13.1640625" style="319" customWidth="1"/>
    <col min="8198" max="8198" width="14.6640625" style="319" customWidth="1"/>
    <col min="8199" max="8448" width="9.33203125" style="319"/>
    <col min="8449" max="8449" width="14.33203125" style="319" customWidth="1"/>
    <col min="8450" max="8450" width="100.33203125" style="319" customWidth="1"/>
    <col min="8451" max="8451" width="11.33203125" style="319" customWidth="1"/>
    <col min="8452" max="8452" width="12.6640625" style="319" customWidth="1"/>
    <col min="8453" max="8453" width="13.1640625" style="319" customWidth="1"/>
    <col min="8454" max="8454" width="14.6640625" style="319" customWidth="1"/>
    <col min="8455" max="8704" width="9.33203125" style="319"/>
    <col min="8705" max="8705" width="14.33203125" style="319" customWidth="1"/>
    <col min="8706" max="8706" width="100.33203125" style="319" customWidth="1"/>
    <col min="8707" max="8707" width="11.33203125" style="319" customWidth="1"/>
    <col min="8708" max="8708" width="12.6640625" style="319" customWidth="1"/>
    <col min="8709" max="8709" width="13.1640625" style="319" customWidth="1"/>
    <col min="8710" max="8710" width="14.6640625" style="319" customWidth="1"/>
    <col min="8711" max="8960" width="9.33203125" style="319"/>
    <col min="8961" max="8961" width="14.33203125" style="319" customWidth="1"/>
    <col min="8962" max="8962" width="100.33203125" style="319" customWidth="1"/>
    <col min="8963" max="8963" width="11.33203125" style="319" customWidth="1"/>
    <col min="8964" max="8964" width="12.6640625" style="319" customWidth="1"/>
    <col min="8965" max="8965" width="13.1640625" style="319" customWidth="1"/>
    <col min="8966" max="8966" width="14.6640625" style="319" customWidth="1"/>
    <col min="8967" max="9216" width="9.33203125" style="319"/>
    <col min="9217" max="9217" width="14.33203125" style="319" customWidth="1"/>
    <col min="9218" max="9218" width="100.33203125" style="319" customWidth="1"/>
    <col min="9219" max="9219" width="11.33203125" style="319" customWidth="1"/>
    <col min="9220" max="9220" width="12.6640625" style="319" customWidth="1"/>
    <col min="9221" max="9221" width="13.1640625" style="319" customWidth="1"/>
    <col min="9222" max="9222" width="14.6640625" style="319" customWidth="1"/>
    <col min="9223" max="9472" width="9.33203125" style="319"/>
    <col min="9473" max="9473" width="14.33203125" style="319" customWidth="1"/>
    <col min="9474" max="9474" width="100.33203125" style="319" customWidth="1"/>
    <col min="9475" max="9475" width="11.33203125" style="319" customWidth="1"/>
    <col min="9476" max="9476" width="12.6640625" style="319" customWidth="1"/>
    <col min="9477" max="9477" width="13.1640625" style="319" customWidth="1"/>
    <col min="9478" max="9478" width="14.6640625" style="319" customWidth="1"/>
    <col min="9479" max="9728" width="9.33203125" style="319"/>
    <col min="9729" max="9729" width="14.33203125" style="319" customWidth="1"/>
    <col min="9730" max="9730" width="100.33203125" style="319" customWidth="1"/>
    <col min="9731" max="9731" width="11.33203125" style="319" customWidth="1"/>
    <col min="9732" max="9732" width="12.6640625" style="319" customWidth="1"/>
    <col min="9733" max="9733" width="13.1640625" style="319" customWidth="1"/>
    <col min="9734" max="9734" width="14.6640625" style="319" customWidth="1"/>
    <col min="9735" max="9984" width="9.33203125" style="319"/>
    <col min="9985" max="9985" width="14.33203125" style="319" customWidth="1"/>
    <col min="9986" max="9986" width="100.33203125" style="319" customWidth="1"/>
    <col min="9987" max="9987" width="11.33203125" style="319" customWidth="1"/>
    <col min="9988" max="9988" width="12.6640625" style="319" customWidth="1"/>
    <col min="9989" max="9989" width="13.1640625" style="319" customWidth="1"/>
    <col min="9990" max="9990" width="14.6640625" style="319" customWidth="1"/>
    <col min="9991" max="10240" width="9.33203125" style="319"/>
    <col min="10241" max="10241" width="14.33203125" style="319" customWidth="1"/>
    <col min="10242" max="10242" width="100.33203125" style="319" customWidth="1"/>
    <col min="10243" max="10243" width="11.33203125" style="319" customWidth="1"/>
    <col min="10244" max="10244" width="12.6640625" style="319" customWidth="1"/>
    <col min="10245" max="10245" width="13.1640625" style="319" customWidth="1"/>
    <col min="10246" max="10246" width="14.6640625" style="319" customWidth="1"/>
    <col min="10247" max="10496" width="9.33203125" style="319"/>
    <col min="10497" max="10497" width="14.33203125" style="319" customWidth="1"/>
    <col min="10498" max="10498" width="100.33203125" style="319" customWidth="1"/>
    <col min="10499" max="10499" width="11.33203125" style="319" customWidth="1"/>
    <col min="10500" max="10500" width="12.6640625" style="319" customWidth="1"/>
    <col min="10501" max="10501" width="13.1640625" style="319" customWidth="1"/>
    <col min="10502" max="10502" width="14.6640625" style="319" customWidth="1"/>
    <col min="10503" max="10752" width="9.33203125" style="319"/>
    <col min="10753" max="10753" width="14.33203125" style="319" customWidth="1"/>
    <col min="10754" max="10754" width="100.33203125" style="319" customWidth="1"/>
    <col min="10755" max="10755" width="11.33203125" style="319" customWidth="1"/>
    <col min="10756" max="10756" width="12.6640625" style="319" customWidth="1"/>
    <col min="10757" max="10757" width="13.1640625" style="319" customWidth="1"/>
    <col min="10758" max="10758" width="14.6640625" style="319" customWidth="1"/>
    <col min="10759" max="11008" width="9.33203125" style="319"/>
    <col min="11009" max="11009" width="14.33203125" style="319" customWidth="1"/>
    <col min="11010" max="11010" width="100.33203125" style="319" customWidth="1"/>
    <col min="11011" max="11011" width="11.33203125" style="319" customWidth="1"/>
    <col min="11012" max="11012" width="12.6640625" style="319" customWidth="1"/>
    <col min="11013" max="11013" width="13.1640625" style="319" customWidth="1"/>
    <col min="11014" max="11014" width="14.6640625" style="319" customWidth="1"/>
    <col min="11015" max="11264" width="9.33203125" style="319"/>
    <col min="11265" max="11265" width="14.33203125" style="319" customWidth="1"/>
    <col min="11266" max="11266" width="100.33203125" style="319" customWidth="1"/>
    <col min="11267" max="11267" width="11.33203125" style="319" customWidth="1"/>
    <col min="11268" max="11268" width="12.6640625" style="319" customWidth="1"/>
    <col min="11269" max="11269" width="13.1640625" style="319" customWidth="1"/>
    <col min="11270" max="11270" width="14.6640625" style="319" customWidth="1"/>
    <col min="11271" max="11520" width="9.33203125" style="319"/>
    <col min="11521" max="11521" width="14.33203125" style="319" customWidth="1"/>
    <col min="11522" max="11522" width="100.33203125" style="319" customWidth="1"/>
    <col min="11523" max="11523" width="11.33203125" style="319" customWidth="1"/>
    <col min="11524" max="11524" width="12.6640625" style="319" customWidth="1"/>
    <col min="11525" max="11525" width="13.1640625" style="319" customWidth="1"/>
    <col min="11526" max="11526" width="14.6640625" style="319" customWidth="1"/>
    <col min="11527" max="11776" width="9.33203125" style="319"/>
    <col min="11777" max="11777" width="14.33203125" style="319" customWidth="1"/>
    <col min="11778" max="11778" width="100.33203125" style="319" customWidth="1"/>
    <col min="11779" max="11779" width="11.33203125" style="319" customWidth="1"/>
    <col min="11780" max="11780" width="12.6640625" style="319" customWidth="1"/>
    <col min="11781" max="11781" width="13.1640625" style="319" customWidth="1"/>
    <col min="11782" max="11782" width="14.6640625" style="319" customWidth="1"/>
    <col min="11783" max="12032" width="9.33203125" style="319"/>
    <col min="12033" max="12033" width="14.33203125" style="319" customWidth="1"/>
    <col min="12034" max="12034" width="100.33203125" style="319" customWidth="1"/>
    <col min="12035" max="12035" width="11.33203125" style="319" customWidth="1"/>
    <col min="12036" max="12036" width="12.6640625" style="319" customWidth="1"/>
    <col min="12037" max="12037" width="13.1640625" style="319" customWidth="1"/>
    <col min="12038" max="12038" width="14.6640625" style="319" customWidth="1"/>
    <col min="12039" max="12288" width="9.33203125" style="319"/>
    <col min="12289" max="12289" width="14.33203125" style="319" customWidth="1"/>
    <col min="12290" max="12290" width="100.33203125" style="319" customWidth="1"/>
    <col min="12291" max="12291" width="11.33203125" style="319" customWidth="1"/>
    <col min="12292" max="12292" width="12.6640625" style="319" customWidth="1"/>
    <col min="12293" max="12293" width="13.1640625" style="319" customWidth="1"/>
    <col min="12294" max="12294" width="14.6640625" style="319" customWidth="1"/>
    <col min="12295" max="12544" width="9.33203125" style="319"/>
    <col min="12545" max="12545" width="14.33203125" style="319" customWidth="1"/>
    <col min="12546" max="12546" width="100.33203125" style="319" customWidth="1"/>
    <col min="12547" max="12547" width="11.33203125" style="319" customWidth="1"/>
    <col min="12548" max="12548" width="12.6640625" style="319" customWidth="1"/>
    <col min="12549" max="12549" width="13.1640625" style="319" customWidth="1"/>
    <col min="12550" max="12550" width="14.6640625" style="319" customWidth="1"/>
    <col min="12551" max="12800" width="9.33203125" style="319"/>
    <col min="12801" max="12801" width="14.33203125" style="319" customWidth="1"/>
    <col min="12802" max="12802" width="100.33203125" style="319" customWidth="1"/>
    <col min="12803" max="12803" width="11.33203125" style="319" customWidth="1"/>
    <col min="12804" max="12804" width="12.6640625" style="319" customWidth="1"/>
    <col min="12805" max="12805" width="13.1640625" style="319" customWidth="1"/>
    <col min="12806" max="12806" width="14.6640625" style="319" customWidth="1"/>
    <col min="12807" max="13056" width="9.33203125" style="319"/>
    <col min="13057" max="13057" width="14.33203125" style="319" customWidth="1"/>
    <col min="13058" max="13058" width="100.33203125" style="319" customWidth="1"/>
    <col min="13059" max="13059" width="11.33203125" style="319" customWidth="1"/>
    <col min="13060" max="13060" width="12.6640625" style="319" customWidth="1"/>
    <col min="13061" max="13061" width="13.1640625" style="319" customWidth="1"/>
    <col min="13062" max="13062" width="14.6640625" style="319" customWidth="1"/>
    <col min="13063" max="13312" width="9.33203125" style="319"/>
    <col min="13313" max="13313" width="14.33203125" style="319" customWidth="1"/>
    <col min="13314" max="13314" width="100.33203125" style="319" customWidth="1"/>
    <col min="13315" max="13315" width="11.33203125" style="319" customWidth="1"/>
    <col min="13316" max="13316" width="12.6640625" style="319" customWidth="1"/>
    <col min="13317" max="13317" width="13.1640625" style="319" customWidth="1"/>
    <col min="13318" max="13318" width="14.6640625" style="319" customWidth="1"/>
    <col min="13319" max="13568" width="9.33203125" style="319"/>
    <col min="13569" max="13569" width="14.33203125" style="319" customWidth="1"/>
    <col min="13570" max="13570" width="100.33203125" style="319" customWidth="1"/>
    <col min="13571" max="13571" width="11.33203125" style="319" customWidth="1"/>
    <col min="13572" max="13572" width="12.6640625" style="319" customWidth="1"/>
    <col min="13573" max="13573" width="13.1640625" style="319" customWidth="1"/>
    <col min="13574" max="13574" width="14.6640625" style="319" customWidth="1"/>
    <col min="13575" max="13824" width="9.33203125" style="319"/>
    <col min="13825" max="13825" width="14.33203125" style="319" customWidth="1"/>
    <col min="13826" max="13826" width="100.33203125" style="319" customWidth="1"/>
    <col min="13827" max="13827" width="11.33203125" style="319" customWidth="1"/>
    <col min="13828" max="13828" width="12.6640625" style="319" customWidth="1"/>
    <col min="13829" max="13829" width="13.1640625" style="319" customWidth="1"/>
    <col min="13830" max="13830" width="14.6640625" style="319" customWidth="1"/>
    <col min="13831" max="14080" width="9.33203125" style="319"/>
    <col min="14081" max="14081" width="14.33203125" style="319" customWidth="1"/>
    <col min="14082" max="14082" width="100.33203125" style="319" customWidth="1"/>
    <col min="14083" max="14083" width="11.33203125" style="319" customWidth="1"/>
    <col min="14084" max="14084" width="12.6640625" style="319" customWidth="1"/>
    <col min="14085" max="14085" width="13.1640625" style="319" customWidth="1"/>
    <col min="14086" max="14086" width="14.6640625" style="319" customWidth="1"/>
    <col min="14087" max="14336" width="9.33203125" style="319"/>
    <col min="14337" max="14337" width="14.33203125" style="319" customWidth="1"/>
    <col min="14338" max="14338" width="100.33203125" style="319" customWidth="1"/>
    <col min="14339" max="14339" width="11.33203125" style="319" customWidth="1"/>
    <col min="14340" max="14340" width="12.6640625" style="319" customWidth="1"/>
    <col min="14341" max="14341" width="13.1640625" style="319" customWidth="1"/>
    <col min="14342" max="14342" width="14.6640625" style="319" customWidth="1"/>
    <col min="14343" max="14592" width="9.33203125" style="319"/>
    <col min="14593" max="14593" width="14.33203125" style="319" customWidth="1"/>
    <col min="14594" max="14594" width="100.33203125" style="319" customWidth="1"/>
    <col min="14595" max="14595" width="11.33203125" style="319" customWidth="1"/>
    <col min="14596" max="14596" width="12.6640625" style="319" customWidth="1"/>
    <col min="14597" max="14597" width="13.1640625" style="319" customWidth="1"/>
    <col min="14598" max="14598" width="14.6640625" style="319" customWidth="1"/>
    <col min="14599" max="14848" width="9.33203125" style="319"/>
    <col min="14849" max="14849" width="14.33203125" style="319" customWidth="1"/>
    <col min="14850" max="14850" width="100.33203125" style="319" customWidth="1"/>
    <col min="14851" max="14851" width="11.33203125" style="319" customWidth="1"/>
    <col min="14852" max="14852" width="12.6640625" style="319" customWidth="1"/>
    <col min="14853" max="14853" width="13.1640625" style="319" customWidth="1"/>
    <col min="14854" max="14854" width="14.6640625" style="319" customWidth="1"/>
    <col min="14855" max="15104" width="9.33203125" style="319"/>
    <col min="15105" max="15105" width="14.33203125" style="319" customWidth="1"/>
    <col min="15106" max="15106" width="100.33203125" style="319" customWidth="1"/>
    <col min="15107" max="15107" width="11.33203125" style="319" customWidth="1"/>
    <col min="15108" max="15108" width="12.6640625" style="319" customWidth="1"/>
    <col min="15109" max="15109" width="13.1640625" style="319" customWidth="1"/>
    <col min="15110" max="15110" width="14.6640625" style="319" customWidth="1"/>
    <col min="15111" max="15360" width="9.33203125" style="319"/>
    <col min="15361" max="15361" width="14.33203125" style="319" customWidth="1"/>
    <col min="15362" max="15362" width="100.33203125" style="319" customWidth="1"/>
    <col min="15363" max="15363" width="11.33203125" style="319" customWidth="1"/>
    <col min="15364" max="15364" width="12.6640625" style="319" customWidth="1"/>
    <col min="15365" max="15365" width="13.1640625" style="319" customWidth="1"/>
    <col min="15366" max="15366" width="14.6640625" style="319" customWidth="1"/>
    <col min="15367" max="15616" width="9.33203125" style="319"/>
    <col min="15617" max="15617" width="14.33203125" style="319" customWidth="1"/>
    <col min="15618" max="15618" width="100.33203125" style="319" customWidth="1"/>
    <col min="15619" max="15619" width="11.33203125" style="319" customWidth="1"/>
    <col min="15620" max="15620" width="12.6640625" style="319" customWidth="1"/>
    <col min="15621" max="15621" width="13.1640625" style="319" customWidth="1"/>
    <col min="15622" max="15622" width="14.6640625" style="319" customWidth="1"/>
    <col min="15623" max="15872" width="9.33203125" style="319"/>
    <col min="15873" max="15873" width="14.33203125" style="319" customWidth="1"/>
    <col min="15874" max="15874" width="100.33203125" style="319" customWidth="1"/>
    <col min="15875" max="15875" width="11.33203125" style="319" customWidth="1"/>
    <col min="15876" max="15876" width="12.6640625" style="319" customWidth="1"/>
    <col min="15877" max="15877" width="13.1640625" style="319" customWidth="1"/>
    <col min="15878" max="15878" width="14.6640625" style="319" customWidth="1"/>
    <col min="15879" max="16128" width="9.33203125" style="319"/>
    <col min="16129" max="16129" width="14.33203125" style="319" customWidth="1"/>
    <col min="16130" max="16130" width="100.33203125" style="319" customWidth="1"/>
    <col min="16131" max="16131" width="11.33203125" style="319" customWidth="1"/>
    <col min="16132" max="16132" width="12.6640625" style="319" customWidth="1"/>
    <col min="16133" max="16133" width="13.1640625" style="319" customWidth="1"/>
    <col min="16134" max="16134" width="14.6640625" style="319" customWidth="1"/>
    <col min="16135" max="16384" width="9.33203125" style="319"/>
  </cols>
  <sheetData>
    <row r="1" spans="1:6">
      <c r="A1" s="469" t="s">
        <v>2190</v>
      </c>
      <c r="B1" s="471" t="s">
        <v>2191</v>
      </c>
      <c r="C1" s="472"/>
      <c r="D1" s="472"/>
      <c r="E1" s="473"/>
      <c r="F1" s="473"/>
    </row>
    <row r="2" spans="1:6" ht="9.6" customHeight="1" thickBot="1">
      <c r="A2" s="470"/>
      <c r="B2" s="474"/>
      <c r="C2" s="475"/>
      <c r="D2" s="475"/>
      <c r="E2" s="476"/>
      <c r="F2" s="476"/>
    </row>
    <row r="3" spans="1:6" s="325" customFormat="1" ht="25.5">
      <c r="A3" s="320" t="s">
        <v>2192</v>
      </c>
      <c r="B3" s="321" t="s">
        <v>2193</v>
      </c>
      <c r="C3" s="322" t="s">
        <v>2194</v>
      </c>
      <c r="D3" s="322" t="s">
        <v>155</v>
      </c>
      <c r="E3" s="323" t="s">
        <v>2195</v>
      </c>
      <c r="F3" s="324" t="s">
        <v>2196</v>
      </c>
    </row>
    <row r="4" spans="1:6" s="325" customFormat="1" ht="12" customHeight="1">
      <c r="A4" s="326">
        <v>1</v>
      </c>
      <c r="B4" s="327">
        <v>2</v>
      </c>
      <c r="C4" s="327">
        <v>3</v>
      </c>
      <c r="D4" s="327">
        <v>4</v>
      </c>
      <c r="E4" s="328">
        <v>5</v>
      </c>
      <c r="F4" s="329">
        <v>6</v>
      </c>
    </row>
    <row r="5" spans="1:6" s="325" customFormat="1" ht="13.5" thickBot="1">
      <c r="A5" s="330" t="s">
        <v>2197</v>
      </c>
      <c r="B5" s="331" t="s">
        <v>2197</v>
      </c>
      <c r="C5" s="331" t="s">
        <v>2198</v>
      </c>
      <c r="D5" s="331" t="s">
        <v>2198</v>
      </c>
      <c r="E5" s="331" t="s">
        <v>2199</v>
      </c>
      <c r="F5" s="332" t="s">
        <v>2199</v>
      </c>
    </row>
    <row r="6" spans="1:6" ht="21.75" customHeight="1">
      <c r="A6" s="333"/>
      <c r="B6" s="334" t="s">
        <v>2200</v>
      </c>
      <c r="C6" s="335"/>
      <c r="D6" s="336"/>
      <c r="E6" s="337"/>
      <c r="F6" s="338">
        <f>E6*D6</f>
        <v>0</v>
      </c>
    </row>
    <row r="7" spans="1:6" ht="12" customHeight="1">
      <c r="A7" s="333"/>
      <c r="B7" s="334"/>
      <c r="C7" s="335"/>
      <c r="D7" s="336"/>
      <c r="E7" s="337"/>
      <c r="F7" s="338"/>
    </row>
    <row r="8" spans="1:6" ht="15" customHeight="1">
      <c r="A8" s="333" t="s">
        <v>1908</v>
      </c>
      <c r="B8" s="339" t="s">
        <v>2201</v>
      </c>
      <c r="C8" s="335" t="s">
        <v>172</v>
      </c>
      <c r="D8" s="336">
        <v>1</v>
      </c>
      <c r="E8" s="337"/>
      <c r="F8" s="338">
        <f>E8*D8</f>
        <v>0</v>
      </c>
    </row>
    <row r="9" spans="1:6" ht="212.25" customHeight="1">
      <c r="A9" s="333"/>
      <c r="B9" s="340" t="s">
        <v>2754</v>
      </c>
      <c r="C9" s="335"/>
      <c r="D9" s="336"/>
      <c r="E9" s="337"/>
      <c r="F9" s="338"/>
    </row>
    <row r="10" spans="1:6" ht="15" customHeight="1">
      <c r="A10" s="341" t="s">
        <v>1910</v>
      </c>
      <c r="B10" s="342" t="s">
        <v>2755</v>
      </c>
      <c r="C10" s="343" t="s">
        <v>209</v>
      </c>
      <c r="D10" s="344">
        <v>1</v>
      </c>
      <c r="E10" s="345"/>
      <c r="F10" s="346">
        <f>E10*D10</f>
        <v>0</v>
      </c>
    </row>
    <row r="11" spans="1:6" ht="141" customHeight="1">
      <c r="A11" s="347"/>
      <c r="B11" s="348" t="s">
        <v>2756</v>
      </c>
      <c r="C11" s="335"/>
      <c r="D11" s="349"/>
      <c r="E11" s="337"/>
      <c r="F11" s="338"/>
    </row>
    <row r="12" spans="1:6" ht="15" customHeight="1">
      <c r="A12" s="341" t="s">
        <v>1946</v>
      </c>
      <c r="B12" s="342" t="s">
        <v>2202</v>
      </c>
      <c r="C12" s="343" t="s">
        <v>209</v>
      </c>
      <c r="D12" s="344">
        <v>1</v>
      </c>
      <c r="E12" s="345"/>
      <c r="F12" s="346">
        <f>E12*D12</f>
        <v>0</v>
      </c>
    </row>
    <row r="13" spans="1:6" ht="111" customHeight="1">
      <c r="A13" s="347"/>
      <c r="B13" s="348" t="s">
        <v>2203</v>
      </c>
      <c r="C13" s="335"/>
      <c r="D13" s="349"/>
      <c r="E13" s="337"/>
      <c r="F13" s="338"/>
    </row>
    <row r="14" spans="1:6" ht="15" customHeight="1">
      <c r="A14" s="333" t="s">
        <v>1953</v>
      </c>
      <c r="B14" s="339" t="s">
        <v>2204</v>
      </c>
      <c r="C14" s="335" t="s">
        <v>209</v>
      </c>
      <c r="D14" s="336">
        <v>1</v>
      </c>
      <c r="E14" s="337"/>
      <c r="F14" s="338">
        <f>E14*D14</f>
        <v>0</v>
      </c>
    </row>
    <row r="15" spans="1:6" ht="163.5" customHeight="1">
      <c r="A15" s="333"/>
      <c r="B15" s="340" t="s">
        <v>2205</v>
      </c>
      <c r="C15" s="335"/>
      <c r="D15" s="336"/>
      <c r="E15" s="337"/>
      <c r="F15" s="338"/>
    </row>
    <row r="16" spans="1:6" ht="15" customHeight="1">
      <c r="A16" s="333" t="s">
        <v>2206</v>
      </c>
      <c r="B16" s="339" t="s">
        <v>2207</v>
      </c>
      <c r="C16" s="335" t="s">
        <v>209</v>
      </c>
      <c r="D16" s="336">
        <v>1</v>
      </c>
      <c r="E16" s="337"/>
      <c r="F16" s="338">
        <f>E16*D16</f>
        <v>0</v>
      </c>
    </row>
    <row r="17" spans="1:6" ht="177.75" customHeight="1">
      <c r="A17" s="333"/>
      <c r="B17" s="340" t="s">
        <v>2208</v>
      </c>
      <c r="C17" s="335"/>
      <c r="D17" s="336"/>
      <c r="E17" s="337"/>
      <c r="F17" s="338"/>
    </row>
    <row r="18" spans="1:6" ht="14.45" customHeight="1">
      <c r="A18" s="333" t="s">
        <v>2209</v>
      </c>
      <c r="B18" s="340" t="s">
        <v>2210</v>
      </c>
      <c r="C18" s="335" t="s">
        <v>209</v>
      </c>
      <c r="D18" s="336">
        <v>1</v>
      </c>
      <c r="E18" s="337"/>
      <c r="F18" s="338">
        <f>E18*D18</f>
        <v>0</v>
      </c>
    </row>
    <row r="19" spans="1:6" s="356" customFormat="1" ht="101.25" customHeight="1">
      <c r="A19" s="350"/>
      <c r="B19" s="351" t="s">
        <v>2211</v>
      </c>
      <c r="C19" s="352"/>
      <c r="D19" s="353"/>
      <c r="E19" s="354"/>
      <c r="F19" s="355"/>
    </row>
    <row r="20" spans="1:6" ht="14.45" customHeight="1">
      <c r="A20" s="333" t="s">
        <v>2212</v>
      </c>
      <c r="B20" s="340" t="s">
        <v>2213</v>
      </c>
      <c r="C20" s="335" t="s">
        <v>209</v>
      </c>
      <c r="D20" s="336">
        <v>2</v>
      </c>
      <c r="E20" s="337"/>
      <c r="F20" s="338">
        <f>E20*D20</f>
        <v>0</v>
      </c>
    </row>
    <row r="21" spans="1:6" s="356" customFormat="1" ht="161.25" customHeight="1">
      <c r="A21" s="357"/>
      <c r="B21" s="340" t="s">
        <v>2214</v>
      </c>
      <c r="C21" s="358"/>
      <c r="D21" s="359"/>
      <c r="E21" s="360"/>
      <c r="F21" s="361"/>
    </row>
    <row r="22" spans="1:6" ht="14.45" customHeight="1">
      <c r="A22" s="333" t="s">
        <v>2215</v>
      </c>
      <c r="B22" s="340" t="s">
        <v>2216</v>
      </c>
      <c r="C22" s="335" t="s">
        <v>172</v>
      </c>
      <c r="D22" s="336">
        <v>1</v>
      </c>
      <c r="E22" s="337"/>
      <c r="F22" s="338">
        <f>E22*D22</f>
        <v>0</v>
      </c>
    </row>
    <row r="23" spans="1:6" s="356" customFormat="1" ht="75.75" customHeight="1">
      <c r="A23" s="350"/>
      <c r="B23" s="351" t="s">
        <v>2217</v>
      </c>
      <c r="C23" s="352"/>
      <c r="D23" s="353"/>
      <c r="E23" s="354"/>
      <c r="F23" s="355"/>
    </row>
    <row r="24" spans="1:6" ht="14.45" customHeight="1">
      <c r="A24" s="333" t="s">
        <v>2218</v>
      </c>
      <c r="B24" s="339" t="s">
        <v>2219</v>
      </c>
      <c r="C24" s="335" t="s">
        <v>172</v>
      </c>
      <c r="D24" s="336">
        <v>1</v>
      </c>
      <c r="E24" s="337"/>
      <c r="F24" s="338">
        <f>E24*D24</f>
        <v>0</v>
      </c>
    </row>
    <row r="25" spans="1:6" s="356" customFormat="1" ht="54.75" customHeight="1">
      <c r="A25" s="350"/>
      <c r="B25" s="351" t="s">
        <v>2220</v>
      </c>
      <c r="C25" s="352"/>
      <c r="D25" s="353"/>
      <c r="E25" s="354"/>
      <c r="F25" s="355"/>
    </row>
    <row r="26" spans="1:6" ht="14.45" customHeight="1">
      <c r="A26" s="333" t="s">
        <v>2221</v>
      </c>
      <c r="B26" s="339" t="s">
        <v>2222</v>
      </c>
      <c r="C26" s="335"/>
      <c r="D26" s="336"/>
      <c r="E26" s="337"/>
      <c r="F26" s="338">
        <f>E26*D26</f>
        <v>0</v>
      </c>
    </row>
    <row r="27" spans="1:6" s="356" customFormat="1" ht="13.5" customHeight="1">
      <c r="A27" s="357"/>
      <c r="B27" s="362"/>
      <c r="C27" s="358"/>
      <c r="D27" s="359"/>
      <c r="E27" s="360"/>
      <c r="F27" s="361"/>
    </row>
    <row r="28" spans="1:6" ht="28.5" customHeight="1">
      <c r="A28" s="363"/>
      <c r="B28" s="364" t="s">
        <v>2223</v>
      </c>
      <c r="C28" s="365"/>
      <c r="D28" s="366"/>
      <c r="E28" s="367"/>
      <c r="F28" s="346"/>
    </row>
    <row r="29" spans="1:6" ht="14.45" customHeight="1">
      <c r="A29" s="333" t="s">
        <v>2224</v>
      </c>
      <c r="B29" s="339" t="s">
        <v>2225</v>
      </c>
      <c r="C29" s="335" t="s">
        <v>209</v>
      </c>
      <c r="D29" s="336">
        <v>1</v>
      </c>
      <c r="E29" s="337"/>
      <c r="F29" s="338">
        <f>E29*D29</f>
        <v>0</v>
      </c>
    </row>
    <row r="30" spans="1:6" ht="25.5" customHeight="1">
      <c r="A30" s="368"/>
      <c r="B30" s="369" t="s">
        <v>2226</v>
      </c>
      <c r="C30" s="370"/>
      <c r="D30" s="371"/>
      <c r="E30" s="372"/>
      <c r="F30" s="373"/>
    </row>
    <row r="31" spans="1:6" ht="14.45" customHeight="1">
      <c r="A31" s="333" t="s">
        <v>2227</v>
      </c>
      <c r="B31" s="339" t="s">
        <v>2228</v>
      </c>
      <c r="C31" s="335" t="s">
        <v>209</v>
      </c>
      <c r="D31" s="336">
        <v>3</v>
      </c>
      <c r="E31" s="337"/>
      <c r="F31" s="338">
        <f>E31*D31</f>
        <v>0</v>
      </c>
    </row>
    <row r="32" spans="1:6" ht="27.75" customHeight="1">
      <c r="A32" s="368"/>
      <c r="B32" s="369" t="s">
        <v>2229</v>
      </c>
      <c r="C32" s="370"/>
      <c r="D32" s="371"/>
      <c r="E32" s="372"/>
      <c r="F32" s="373"/>
    </row>
    <row r="33" spans="1:6" ht="14.45" customHeight="1">
      <c r="A33" s="333" t="s">
        <v>2230</v>
      </c>
      <c r="B33" s="339" t="s">
        <v>2231</v>
      </c>
      <c r="C33" s="335" t="s">
        <v>209</v>
      </c>
      <c r="D33" s="336">
        <v>2</v>
      </c>
      <c r="E33" s="337"/>
      <c r="F33" s="338">
        <f>E33*D33</f>
        <v>0</v>
      </c>
    </row>
    <row r="34" spans="1:6" ht="27" customHeight="1">
      <c r="A34" s="368"/>
      <c r="B34" s="369" t="s">
        <v>2232</v>
      </c>
      <c r="C34" s="370"/>
      <c r="D34" s="371"/>
      <c r="E34" s="372"/>
      <c r="F34" s="373"/>
    </row>
    <row r="35" spans="1:6" ht="14.45" customHeight="1">
      <c r="A35" s="333" t="s">
        <v>2233</v>
      </c>
      <c r="B35" s="339" t="s">
        <v>2234</v>
      </c>
      <c r="C35" s="335" t="s">
        <v>209</v>
      </c>
      <c r="D35" s="336">
        <v>1</v>
      </c>
      <c r="E35" s="337"/>
      <c r="F35" s="338">
        <f>E35*D35</f>
        <v>0</v>
      </c>
    </row>
    <row r="36" spans="1:6" ht="14.25" customHeight="1">
      <c r="A36" s="368"/>
      <c r="B36" s="369" t="s">
        <v>2235</v>
      </c>
      <c r="C36" s="370"/>
      <c r="D36" s="371"/>
      <c r="E36" s="372"/>
      <c r="F36" s="373"/>
    </row>
    <row r="37" spans="1:6" ht="14.45" customHeight="1">
      <c r="A37" s="333" t="s">
        <v>2236</v>
      </c>
      <c r="B37" s="339" t="s">
        <v>2237</v>
      </c>
      <c r="C37" s="335" t="s">
        <v>209</v>
      </c>
      <c r="D37" s="336">
        <v>3</v>
      </c>
      <c r="E37" s="337"/>
      <c r="F37" s="338">
        <f>E37*D37</f>
        <v>0</v>
      </c>
    </row>
    <row r="38" spans="1:6" ht="14.25" customHeight="1">
      <c r="A38" s="368"/>
      <c r="B38" s="369" t="s">
        <v>2238</v>
      </c>
      <c r="C38" s="370"/>
      <c r="D38" s="371"/>
      <c r="E38" s="372"/>
      <c r="F38" s="373"/>
    </row>
    <row r="39" spans="1:6" ht="14.45" customHeight="1">
      <c r="A39" s="333" t="s">
        <v>2239</v>
      </c>
      <c r="B39" s="339" t="s">
        <v>2240</v>
      </c>
      <c r="C39" s="335" t="s">
        <v>209</v>
      </c>
      <c r="D39" s="336">
        <v>2</v>
      </c>
      <c r="E39" s="337"/>
      <c r="F39" s="338">
        <f>E39*D39</f>
        <v>0</v>
      </c>
    </row>
    <row r="40" spans="1:6" ht="15.75" customHeight="1">
      <c r="A40" s="368"/>
      <c r="B40" s="369" t="s">
        <v>2241</v>
      </c>
      <c r="C40" s="370"/>
      <c r="D40" s="371"/>
      <c r="E40" s="372"/>
      <c r="F40" s="373"/>
    </row>
    <row r="41" spans="1:6" ht="14.45" customHeight="1">
      <c r="A41" s="333" t="s">
        <v>2242</v>
      </c>
      <c r="B41" s="339" t="s">
        <v>2243</v>
      </c>
      <c r="C41" s="335" t="s">
        <v>2244</v>
      </c>
      <c r="D41" s="336">
        <v>12</v>
      </c>
      <c r="E41" s="337"/>
      <c r="F41" s="338">
        <f>E41*D41</f>
        <v>0</v>
      </c>
    </row>
    <row r="42" spans="1:6" ht="14.25" customHeight="1">
      <c r="A42" s="363"/>
      <c r="B42" s="374" t="s">
        <v>2245</v>
      </c>
      <c r="C42" s="365"/>
      <c r="D42" s="366"/>
      <c r="E42" s="367"/>
      <c r="F42" s="346"/>
    </row>
    <row r="43" spans="1:6" ht="14.45" customHeight="1">
      <c r="A43" s="333" t="s">
        <v>2246</v>
      </c>
      <c r="B43" s="339" t="s">
        <v>2247</v>
      </c>
      <c r="C43" s="335" t="s">
        <v>2244</v>
      </c>
      <c r="D43" s="336">
        <v>4</v>
      </c>
      <c r="E43" s="337"/>
      <c r="F43" s="338">
        <f>E43*D43</f>
        <v>0</v>
      </c>
    </row>
    <row r="44" spans="1:6" ht="14.25" customHeight="1">
      <c r="A44" s="368"/>
      <c r="B44" s="369" t="s">
        <v>2248</v>
      </c>
      <c r="C44" s="370"/>
      <c r="D44" s="371"/>
      <c r="E44" s="372"/>
      <c r="F44" s="373"/>
    </row>
    <row r="45" spans="1:6" ht="13.15" customHeight="1">
      <c r="A45" s="333" t="s">
        <v>2249</v>
      </c>
      <c r="B45" s="375" t="s">
        <v>2250</v>
      </c>
      <c r="C45" s="370" t="s">
        <v>209</v>
      </c>
      <c r="D45" s="371">
        <v>1</v>
      </c>
      <c r="E45" s="372"/>
      <c r="F45" s="338">
        <f>E45*D45</f>
        <v>0</v>
      </c>
    </row>
    <row r="46" spans="1:6" ht="15" customHeight="1">
      <c r="A46" s="368"/>
      <c r="B46" s="351" t="s">
        <v>2251</v>
      </c>
      <c r="C46" s="370"/>
      <c r="D46" s="371"/>
      <c r="E46" s="372"/>
      <c r="F46" s="373"/>
    </row>
    <row r="47" spans="1:6" ht="14.45" customHeight="1">
      <c r="A47" s="333" t="s">
        <v>2252</v>
      </c>
      <c r="B47" s="339" t="s">
        <v>2253</v>
      </c>
      <c r="C47" s="335" t="s">
        <v>209</v>
      </c>
      <c r="D47" s="336">
        <v>2</v>
      </c>
      <c r="E47" s="337"/>
      <c r="F47" s="338">
        <f>E47*D47</f>
        <v>0</v>
      </c>
    </row>
    <row r="48" spans="1:6" ht="14.25" customHeight="1">
      <c r="A48" s="368"/>
      <c r="B48" s="351" t="s">
        <v>2254</v>
      </c>
      <c r="C48" s="370"/>
      <c r="D48" s="371"/>
      <c r="E48" s="372"/>
      <c r="F48" s="373"/>
    </row>
    <row r="49" spans="1:6" ht="14.45" customHeight="1">
      <c r="A49" s="333" t="s">
        <v>2255</v>
      </c>
      <c r="B49" s="339" t="s">
        <v>2256</v>
      </c>
      <c r="C49" s="335" t="s">
        <v>209</v>
      </c>
      <c r="D49" s="336">
        <v>2</v>
      </c>
      <c r="E49" s="337"/>
      <c r="F49" s="338">
        <f>E49*D49</f>
        <v>0</v>
      </c>
    </row>
    <row r="50" spans="1:6" ht="14.25" customHeight="1">
      <c r="A50" s="368"/>
      <c r="B50" s="351" t="s">
        <v>2257</v>
      </c>
      <c r="C50" s="370"/>
      <c r="D50" s="371"/>
      <c r="E50" s="372"/>
      <c r="F50" s="373"/>
    </row>
    <row r="51" spans="1:6" ht="13.15" customHeight="1">
      <c r="A51" s="368" t="s">
        <v>2258</v>
      </c>
      <c r="B51" s="375" t="s">
        <v>2259</v>
      </c>
      <c r="C51" s="370" t="s">
        <v>209</v>
      </c>
      <c r="D51" s="371">
        <v>2</v>
      </c>
      <c r="E51" s="372"/>
      <c r="F51" s="373">
        <f>E51*D51</f>
        <v>0</v>
      </c>
    </row>
    <row r="52" spans="1:6" ht="14.25" customHeight="1">
      <c r="A52" s="333"/>
      <c r="B52" s="340" t="s">
        <v>2260</v>
      </c>
      <c r="C52" s="335"/>
      <c r="D52" s="336"/>
      <c r="E52" s="337"/>
      <c r="F52" s="338"/>
    </row>
    <row r="53" spans="1:6" ht="13.15" customHeight="1">
      <c r="A53" s="368" t="s">
        <v>2261</v>
      </c>
      <c r="B53" s="375" t="s">
        <v>2222</v>
      </c>
      <c r="C53" s="370"/>
      <c r="D53" s="371"/>
      <c r="E53" s="372"/>
      <c r="F53" s="373">
        <f>E53*D53</f>
        <v>0</v>
      </c>
    </row>
    <row r="54" spans="1:6" ht="14.25" customHeight="1">
      <c r="A54" s="333"/>
      <c r="B54" s="340"/>
      <c r="C54" s="335"/>
      <c r="D54" s="336"/>
      <c r="E54" s="337"/>
      <c r="F54" s="338"/>
    </row>
    <row r="55" spans="1:6" ht="14.45" customHeight="1">
      <c r="A55" s="333" t="s">
        <v>2262</v>
      </c>
      <c r="B55" s="339" t="s">
        <v>2263</v>
      </c>
      <c r="C55" s="335" t="s">
        <v>172</v>
      </c>
      <c r="D55" s="336">
        <v>1</v>
      </c>
      <c r="E55" s="337"/>
      <c r="F55" s="338">
        <f>E55*D55</f>
        <v>0</v>
      </c>
    </row>
    <row r="56" spans="1:6" ht="74.25" customHeight="1">
      <c r="A56" s="333"/>
      <c r="B56" s="340" t="s">
        <v>2264</v>
      </c>
      <c r="C56" s="335"/>
      <c r="D56" s="336"/>
      <c r="E56" s="337"/>
      <c r="F56" s="338"/>
    </row>
    <row r="57" spans="1:6" ht="14.45" customHeight="1">
      <c r="A57" s="333" t="s">
        <v>2265</v>
      </c>
      <c r="B57" s="339" t="s">
        <v>2266</v>
      </c>
      <c r="C57" s="335" t="s">
        <v>209</v>
      </c>
      <c r="D57" s="336">
        <v>1</v>
      </c>
      <c r="E57" s="337"/>
      <c r="F57" s="338">
        <f>E57*D57</f>
        <v>0</v>
      </c>
    </row>
    <row r="58" spans="1:6" ht="27.75" customHeight="1">
      <c r="A58" s="333"/>
      <c r="B58" s="340" t="s">
        <v>2267</v>
      </c>
      <c r="C58" s="335"/>
      <c r="D58" s="336"/>
      <c r="E58" s="337"/>
      <c r="F58" s="338"/>
    </row>
    <row r="59" spans="1:6" ht="14.45" customHeight="1">
      <c r="A59" s="333" t="s">
        <v>2268</v>
      </c>
      <c r="B59" s="339" t="s">
        <v>2269</v>
      </c>
      <c r="C59" s="335" t="s">
        <v>172</v>
      </c>
      <c r="D59" s="336">
        <v>1</v>
      </c>
      <c r="E59" s="337"/>
      <c r="F59" s="338">
        <f>E59*D59</f>
        <v>0</v>
      </c>
    </row>
    <row r="60" spans="1:6" ht="50.25" customHeight="1">
      <c r="A60" s="333"/>
      <c r="B60" s="340" t="s">
        <v>2270</v>
      </c>
      <c r="C60" s="335"/>
      <c r="D60" s="336"/>
      <c r="E60" s="337"/>
      <c r="F60" s="338"/>
    </row>
    <row r="61" spans="1:6" ht="14.45" customHeight="1">
      <c r="A61" s="376" t="s">
        <v>2271</v>
      </c>
      <c r="B61" s="339" t="s">
        <v>2272</v>
      </c>
      <c r="C61" s="335" t="s">
        <v>172</v>
      </c>
      <c r="D61" s="336">
        <v>1</v>
      </c>
      <c r="E61" s="337"/>
      <c r="F61" s="338">
        <f>E61*D61</f>
        <v>0</v>
      </c>
    </row>
    <row r="62" spans="1:6" ht="15.75" customHeight="1">
      <c r="A62" s="376"/>
      <c r="B62" s="377" t="s">
        <v>2273</v>
      </c>
      <c r="C62" s="335"/>
      <c r="D62" s="336"/>
      <c r="E62" s="337"/>
      <c r="F62" s="378"/>
    </row>
    <row r="63" spans="1:6" ht="14.45" customHeight="1">
      <c r="A63" s="333" t="s">
        <v>2274</v>
      </c>
      <c r="B63" s="339" t="s">
        <v>2275</v>
      </c>
      <c r="C63" s="335" t="s">
        <v>172</v>
      </c>
      <c r="D63" s="336">
        <v>1</v>
      </c>
      <c r="E63" s="337"/>
      <c r="F63" s="338">
        <f>E63*D63</f>
        <v>0</v>
      </c>
    </row>
    <row r="64" spans="1:6" ht="15.75" customHeight="1">
      <c r="A64" s="333"/>
      <c r="B64" s="377" t="s">
        <v>2276</v>
      </c>
      <c r="C64" s="335"/>
      <c r="D64" s="336"/>
      <c r="E64" s="337"/>
      <c r="F64" s="338"/>
    </row>
    <row r="65" spans="1:6" ht="14.45" customHeight="1">
      <c r="A65" s="333" t="s">
        <v>2277</v>
      </c>
      <c r="B65" s="339" t="s">
        <v>2278</v>
      </c>
      <c r="C65" s="335" t="s">
        <v>172</v>
      </c>
      <c r="D65" s="336">
        <v>1</v>
      </c>
      <c r="E65" s="337"/>
      <c r="F65" s="338">
        <f>E65*D65</f>
        <v>0</v>
      </c>
    </row>
    <row r="66" spans="1:6" ht="12" customHeight="1" thickBot="1">
      <c r="A66" s="363"/>
      <c r="B66" s="379"/>
      <c r="C66" s="365"/>
      <c r="D66" s="366"/>
      <c r="E66" s="367"/>
      <c r="F66" s="380"/>
    </row>
    <row r="67" spans="1:6" ht="9.75" hidden="1" customHeight="1" thickBot="1">
      <c r="A67" s="363"/>
      <c r="B67" s="381"/>
      <c r="C67" s="382"/>
      <c r="D67" s="383"/>
      <c r="E67" s="384"/>
      <c r="F67" s="385"/>
    </row>
    <row r="68" spans="1:6" ht="13.5" customHeight="1" thickBot="1">
      <c r="A68" s="386" t="s">
        <v>2279</v>
      </c>
      <c r="B68" s="466" t="s">
        <v>2280</v>
      </c>
      <c r="C68" s="467"/>
      <c r="D68" s="467"/>
      <c r="E68" s="468"/>
      <c r="F68" s="387">
        <f>SUM(F6:F66)</f>
        <v>0</v>
      </c>
    </row>
  </sheetData>
  <mergeCells count="6">
    <mergeCell ref="B68:E68"/>
    <mergeCell ref="A1:A2"/>
    <mergeCell ref="B1:D1"/>
    <mergeCell ref="E1:F1"/>
    <mergeCell ref="B2:D2"/>
    <mergeCell ref="E2:F2"/>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alignWithMargins="0">
    <oddFooter>Stránka &amp;P</oddFooter>
  </headerFooter>
  <rowBreaks count="4" manualBreakCount="4">
    <brk id="11" max="5" man="1"/>
    <brk id="17" max="5" man="1"/>
    <brk id="26" max="5" man="1"/>
    <brk id="54" max="5" man="1"/>
  </rowBreaks>
  <drawing r:id="rId2"/>
</worksheet>
</file>

<file path=xl/worksheets/sheet13.xml><?xml version="1.0" encoding="utf-8"?>
<worksheet xmlns="http://schemas.openxmlformats.org/spreadsheetml/2006/main" xmlns:r="http://schemas.openxmlformats.org/officeDocument/2006/relationships">
  <dimension ref="A1:F111"/>
  <sheetViews>
    <sheetView showZeros="0" view="pageBreakPreview" zoomScaleNormal="100" zoomScaleSheetLayoutView="100" workbookViewId="0">
      <selection activeCell="B14" sqref="B14"/>
    </sheetView>
  </sheetViews>
  <sheetFormatPr defaultRowHeight="12.75"/>
  <cols>
    <col min="1" max="1" width="14.33203125" style="319" customWidth="1"/>
    <col min="2" max="2" width="100.33203125" style="319" customWidth="1"/>
    <col min="3" max="3" width="11.33203125" style="319" customWidth="1"/>
    <col min="4" max="4" width="12.6640625" style="319" customWidth="1"/>
    <col min="5" max="5" width="13.1640625" style="319" customWidth="1"/>
    <col min="6" max="6" width="14.6640625" style="319" customWidth="1"/>
    <col min="7" max="256" width="9.33203125" style="319"/>
    <col min="257" max="257" width="14.33203125" style="319" customWidth="1"/>
    <col min="258" max="258" width="100.33203125" style="319" customWidth="1"/>
    <col min="259" max="259" width="11.33203125" style="319" customWidth="1"/>
    <col min="260" max="260" width="12.6640625" style="319" customWidth="1"/>
    <col min="261" max="261" width="13.1640625" style="319" customWidth="1"/>
    <col min="262" max="262" width="14.6640625" style="319" customWidth="1"/>
    <col min="263" max="512" width="9.33203125" style="319"/>
    <col min="513" max="513" width="14.33203125" style="319" customWidth="1"/>
    <col min="514" max="514" width="100.33203125" style="319" customWidth="1"/>
    <col min="515" max="515" width="11.33203125" style="319" customWidth="1"/>
    <col min="516" max="516" width="12.6640625" style="319" customWidth="1"/>
    <col min="517" max="517" width="13.1640625" style="319" customWidth="1"/>
    <col min="518" max="518" width="14.6640625" style="319" customWidth="1"/>
    <col min="519" max="768" width="9.33203125" style="319"/>
    <col min="769" max="769" width="14.33203125" style="319" customWidth="1"/>
    <col min="770" max="770" width="100.33203125" style="319" customWidth="1"/>
    <col min="771" max="771" width="11.33203125" style="319" customWidth="1"/>
    <col min="772" max="772" width="12.6640625" style="319" customWidth="1"/>
    <col min="773" max="773" width="13.1640625" style="319" customWidth="1"/>
    <col min="774" max="774" width="14.6640625" style="319" customWidth="1"/>
    <col min="775" max="1024" width="9.33203125" style="319"/>
    <col min="1025" max="1025" width="14.33203125" style="319" customWidth="1"/>
    <col min="1026" max="1026" width="100.33203125" style="319" customWidth="1"/>
    <col min="1027" max="1027" width="11.33203125" style="319" customWidth="1"/>
    <col min="1028" max="1028" width="12.6640625" style="319" customWidth="1"/>
    <col min="1029" max="1029" width="13.1640625" style="319" customWidth="1"/>
    <col min="1030" max="1030" width="14.6640625" style="319" customWidth="1"/>
    <col min="1031" max="1280" width="9.33203125" style="319"/>
    <col min="1281" max="1281" width="14.33203125" style="319" customWidth="1"/>
    <col min="1282" max="1282" width="100.33203125" style="319" customWidth="1"/>
    <col min="1283" max="1283" width="11.33203125" style="319" customWidth="1"/>
    <col min="1284" max="1284" width="12.6640625" style="319" customWidth="1"/>
    <col min="1285" max="1285" width="13.1640625" style="319" customWidth="1"/>
    <col min="1286" max="1286" width="14.6640625" style="319" customWidth="1"/>
    <col min="1287" max="1536" width="9.33203125" style="319"/>
    <col min="1537" max="1537" width="14.33203125" style="319" customWidth="1"/>
    <col min="1538" max="1538" width="100.33203125" style="319" customWidth="1"/>
    <col min="1539" max="1539" width="11.33203125" style="319" customWidth="1"/>
    <col min="1540" max="1540" width="12.6640625" style="319" customWidth="1"/>
    <col min="1541" max="1541" width="13.1640625" style="319" customWidth="1"/>
    <col min="1542" max="1542" width="14.6640625" style="319" customWidth="1"/>
    <col min="1543" max="1792" width="9.33203125" style="319"/>
    <col min="1793" max="1793" width="14.33203125" style="319" customWidth="1"/>
    <col min="1794" max="1794" width="100.33203125" style="319" customWidth="1"/>
    <col min="1795" max="1795" width="11.33203125" style="319" customWidth="1"/>
    <col min="1796" max="1796" width="12.6640625" style="319" customWidth="1"/>
    <col min="1797" max="1797" width="13.1640625" style="319" customWidth="1"/>
    <col min="1798" max="1798" width="14.6640625" style="319" customWidth="1"/>
    <col min="1799" max="2048" width="9.33203125" style="319"/>
    <col min="2049" max="2049" width="14.33203125" style="319" customWidth="1"/>
    <col min="2050" max="2050" width="100.33203125" style="319" customWidth="1"/>
    <col min="2051" max="2051" width="11.33203125" style="319" customWidth="1"/>
    <col min="2052" max="2052" width="12.6640625" style="319" customWidth="1"/>
    <col min="2053" max="2053" width="13.1640625" style="319" customWidth="1"/>
    <col min="2054" max="2054" width="14.6640625" style="319" customWidth="1"/>
    <col min="2055" max="2304" width="9.33203125" style="319"/>
    <col min="2305" max="2305" width="14.33203125" style="319" customWidth="1"/>
    <col min="2306" max="2306" width="100.33203125" style="319" customWidth="1"/>
    <col min="2307" max="2307" width="11.33203125" style="319" customWidth="1"/>
    <col min="2308" max="2308" width="12.6640625" style="319" customWidth="1"/>
    <col min="2309" max="2309" width="13.1640625" style="319" customWidth="1"/>
    <col min="2310" max="2310" width="14.6640625" style="319" customWidth="1"/>
    <col min="2311" max="2560" width="9.33203125" style="319"/>
    <col min="2561" max="2561" width="14.33203125" style="319" customWidth="1"/>
    <col min="2562" max="2562" width="100.33203125" style="319" customWidth="1"/>
    <col min="2563" max="2563" width="11.33203125" style="319" customWidth="1"/>
    <col min="2564" max="2564" width="12.6640625" style="319" customWidth="1"/>
    <col min="2565" max="2565" width="13.1640625" style="319" customWidth="1"/>
    <col min="2566" max="2566" width="14.6640625" style="319" customWidth="1"/>
    <col min="2567" max="2816" width="9.33203125" style="319"/>
    <col min="2817" max="2817" width="14.33203125" style="319" customWidth="1"/>
    <col min="2818" max="2818" width="100.33203125" style="319" customWidth="1"/>
    <col min="2819" max="2819" width="11.33203125" style="319" customWidth="1"/>
    <col min="2820" max="2820" width="12.6640625" style="319" customWidth="1"/>
    <col min="2821" max="2821" width="13.1640625" style="319" customWidth="1"/>
    <col min="2822" max="2822" width="14.6640625" style="319" customWidth="1"/>
    <col min="2823" max="3072" width="9.33203125" style="319"/>
    <col min="3073" max="3073" width="14.33203125" style="319" customWidth="1"/>
    <col min="3074" max="3074" width="100.33203125" style="319" customWidth="1"/>
    <col min="3075" max="3075" width="11.33203125" style="319" customWidth="1"/>
    <col min="3076" max="3076" width="12.6640625" style="319" customWidth="1"/>
    <col min="3077" max="3077" width="13.1640625" style="319" customWidth="1"/>
    <col min="3078" max="3078" width="14.6640625" style="319" customWidth="1"/>
    <col min="3079" max="3328" width="9.33203125" style="319"/>
    <col min="3329" max="3329" width="14.33203125" style="319" customWidth="1"/>
    <col min="3330" max="3330" width="100.33203125" style="319" customWidth="1"/>
    <col min="3331" max="3331" width="11.33203125" style="319" customWidth="1"/>
    <col min="3332" max="3332" width="12.6640625" style="319" customWidth="1"/>
    <col min="3333" max="3333" width="13.1640625" style="319" customWidth="1"/>
    <col min="3334" max="3334" width="14.6640625" style="319" customWidth="1"/>
    <col min="3335" max="3584" width="9.33203125" style="319"/>
    <col min="3585" max="3585" width="14.33203125" style="319" customWidth="1"/>
    <col min="3586" max="3586" width="100.33203125" style="319" customWidth="1"/>
    <col min="3587" max="3587" width="11.33203125" style="319" customWidth="1"/>
    <col min="3588" max="3588" width="12.6640625" style="319" customWidth="1"/>
    <col min="3589" max="3589" width="13.1640625" style="319" customWidth="1"/>
    <col min="3590" max="3590" width="14.6640625" style="319" customWidth="1"/>
    <col min="3591" max="3840" width="9.33203125" style="319"/>
    <col min="3841" max="3841" width="14.33203125" style="319" customWidth="1"/>
    <col min="3842" max="3842" width="100.33203125" style="319" customWidth="1"/>
    <col min="3843" max="3843" width="11.33203125" style="319" customWidth="1"/>
    <col min="3844" max="3844" width="12.6640625" style="319" customWidth="1"/>
    <col min="3845" max="3845" width="13.1640625" style="319" customWidth="1"/>
    <col min="3846" max="3846" width="14.6640625" style="319" customWidth="1"/>
    <col min="3847" max="4096" width="9.33203125" style="319"/>
    <col min="4097" max="4097" width="14.33203125" style="319" customWidth="1"/>
    <col min="4098" max="4098" width="100.33203125" style="319" customWidth="1"/>
    <col min="4099" max="4099" width="11.33203125" style="319" customWidth="1"/>
    <col min="4100" max="4100" width="12.6640625" style="319" customWidth="1"/>
    <col min="4101" max="4101" width="13.1640625" style="319" customWidth="1"/>
    <col min="4102" max="4102" width="14.6640625" style="319" customWidth="1"/>
    <col min="4103" max="4352" width="9.33203125" style="319"/>
    <col min="4353" max="4353" width="14.33203125" style="319" customWidth="1"/>
    <col min="4354" max="4354" width="100.33203125" style="319" customWidth="1"/>
    <col min="4355" max="4355" width="11.33203125" style="319" customWidth="1"/>
    <col min="4356" max="4356" width="12.6640625" style="319" customWidth="1"/>
    <col min="4357" max="4357" width="13.1640625" style="319" customWidth="1"/>
    <col min="4358" max="4358" width="14.6640625" style="319" customWidth="1"/>
    <col min="4359" max="4608" width="9.33203125" style="319"/>
    <col min="4609" max="4609" width="14.33203125" style="319" customWidth="1"/>
    <col min="4610" max="4610" width="100.33203125" style="319" customWidth="1"/>
    <col min="4611" max="4611" width="11.33203125" style="319" customWidth="1"/>
    <col min="4612" max="4612" width="12.6640625" style="319" customWidth="1"/>
    <col min="4613" max="4613" width="13.1640625" style="319" customWidth="1"/>
    <col min="4614" max="4614" width="14.6640625" style="319" customWidth="1"/>
    <col min="4615" max="4864" width="9.33203125" style="319"/>
    <col min="4865" max="4865" width="14.33203125" style="319" customWidth="1"/>
    <col min="4866" max="4866" width="100.33203125" style="319" customWidth="1"/>
    <col min="4867" max="4867" width="11.33203125" style="319" customWidth="1"/>
    <col min="4868" max="4868" width="12.6640625" style="319" customWidth="1"/>
    <col min="4869" max="4869" width="13.1640625" style="319" customWidth="1"/>
    <col min="4870" max="4870" width="14.6640625" style="319" customWidth="1"/>
    <col min="4871" max="5120" width="9.33203125" style="319"/>
    <col min="5121" max="5121" width="14.33203125" style="319" customWidth="1"/>
    <col min="5122" max="5122" width="100.33203125" style="319" customWidth="1"/>
    <col min="5123" max="5123" width="11.33203125" style="319" customWidth="1"/>
    <col min="5124" max="5124" width="12.6640625" style="319" customWidth="1"/>
    <col min="5125" max="5125" width="13.1640625" style="319" customWidth="1"/>
    <col min="5126" max="5126" width="14.6640625" style="319" customWidth="1"/>
    <col min="5127" max="5376" width="9.33203125" style="319"/>
    <col min="5377" max="5377" width="14.33203125" style="319" customWidth="1"/>
    <col min="5378" max="5378" width="100.33203125" style="319" customWidth="1"/>
    <col min="5379" max="5379" width="11.33203125" style="319" customWidth="1"/>
    <col min="5380" max="5380" width="12.6640625" style="319" customWidth="1"/>
    <col min="5381" max="5381" width="13.1640625" style="319" customWidth="1"/>
    <col min="5382" max="5382" width="14.6640625" style="319" customWidth="1"/>
    <col min="5383" max="5632" width="9.33203125" style="319"/>
    <col min="5633" max="5633" width="14.33203125" style="319" customWidth="1"/>
    <col min="5634" max="5634" width="100.33203125" style="319" customWidth="1"/>
    <col min="5635" max="5635" width="11.33203125" style="319" customWidth="1"/>
    <col min="5636" max="5636" width="12.6640625" style="319" customWidth="1"/>
    <col min="5637" max="5637" width="13.1640625" style="319" customWidth="1"/>
    <col min="5638" max="5638" width="14.6640625" style="319" customWidth="1"/>
    <col min="5639" max="5888" width="9.33203125" style="319"/>
    <col min="5889" max="5889" width="14.33203125" style="319" customWidth="1"/>
    <col min="5890" max="5890" width="100.33203125" style="319" customWidth="1"/>
    <col min="5891" max="5891" width="11.33203125" style="319" customWidth="1"/>
    <col min="5892" max="5892" width="12.6640625" style="319" customWidth="1"/>
    <col min="5893" max="5893" width="13.1640625" style="319" customWidth="1"/>
    <col min="5894" max="5894" width="14.6640625" style="319" customWidth="1"/>
    <col min="5895" max="6144" width="9.33203125" style="319"/>
    <col min="6145" max="6145" width="14.33203125" style="319" customWidth="1"/>
    <col min="6146" max="6146" width="100.33203125" style="319" customWidth="1"/>
    <col min="6147" max="6147" width="11.33203125" style="319" customWidth="1"/>
    <col min="6148" max="6148" width="12.6640625" style="319" customWidth="1"/>
    <col min="6149" max="6149" width="13.1640625" style="319" customWidth="1"/>
    <col min="6150" max="6150" width="14.6640625" style="319" customWidth="1"/>
    <col min="6151" max="6400" width="9.33203125" style="319"/>
    <col min="6401" max="6401" width="14.33203125" style="319" customWidth="1"/>
    <col min="6402" max="6402" width="100.33203125" style="319" customWidth="1"/>
    <col min="6403" max="6403" width="11.33203125" style="319" customWidth="1"/>
    <col min="6404" max="6404" width="12.6640625" style="319" customWidth="1"/>
    <col min="6405" max="6405" width="13.1640625" style="319" customWidth="1"/>
    <col min="6406" max="6406" width="14.6640625" style="319" customWidth="1"/>
    <col min="6407" max="6656" width="9.33203125" style="319"/>
    <col min="6657" max="6657" width="14.33203125" style="319" customWidth="1"/>
    <col min="6658" max="6658" width="100.33203125" style="319" customWidth="1"/>
    <col min="6659" max="6659" width="11.33203125" style="319" customWidth="1"/>
    <col min="6660" max="6660" width="12.6640625" style="319" customWidth="1"/>
    <col min="6661" max="6661" width="13.1640625" style="319" customWidth="1"/>
    <col min="6662" max="6662" width="14.6640625" style="319" customWidth="1"/>
    <col min="6663" max="6912" width="9.33203125" style="319"/>
    <col min="6913" max="6913" width="14.33203125" style="319" customWidth="1"/>
    <col min="6914" max="6914" width="100.33203125" style="319" customWidth="1"/>
    <col min="6915" max="6915" width="11.33203125" style="319" customWidth="1"/>
    <col min="6916" max="6916" width="12.6640625" style="319" customWidth="1"/>
    <col min="6917" max="6917" width="13.1640625" style="319" customWidth="1"/>
    <col min="6918" max="6918" width="14.6640625" style="319" customWidth="1"/>
    <col min="6919" max="7168" width="9.33203125" style="319"/>
    <col min="7169" max="7169" width="14.33203125" style="319" customWidth="1"/>
    <col min="7170" max="7170" width="100.33203125" style="319" customWidth="1"/>
    <col min="7171" max="7171" width="11.33203125" style="319" customWidth="1"/>
    <col min="7172" max="7172" width="12.6640625" style="319" customWidth="1"/>
    <col min="7173" max="7173" width="13.1640625" style="319" customWidth="1"/>
    <col min="7174" max="7174" width="14.6640625" style="319" customWidth="1"/>
    <col min="7175" max="7424" width="9.33203125" style="319"/>
    <col min="7425" max="7425" width="14.33203125" style="319" customWidth="1"/>
    <col min="7426" max="7426" width="100.33203125" style="319" customWidth="1"/>
    <col min="7427" max="7427" width="11.33203125" style="319" customWidth="1"/>
    <col min="7428" max="7428" width="12.6640625" style="319" customWidth="1"/>
    <col min="7429" max="7429" width="13.1640625" style="319" customWidth="1"/>
    <col min="7430" max="7430" width="14.6640625" style="319" customWidth="1"/>
    <col min="7431" max="7680" width="9.33203125" style="319"/>
    <col min="7681" max="7681" width="14.33203125" style="319" customWidth="1"/>
    <col min="7682" max="7682" width="100.33203125" style="319" customWidth="1"/>
    <col min="7683" max="7683" width="11.33203125" style="319" customWidth="1"/>
    <col min="7684" max="7684" width="12.6640625" style="319" customWidth="1"/>
    <col min="7685" max="7685" width="13.1640625" style="319" customWidth="1"/>
    <col min="7686" max="7686" width="14.6640625" style="319" customWidth="1"/>
    <col min="7687" max="7936" width="9.33203125" style="319"/>
    <col min="7937" max="7937" width="14.33203125" style="319" customWidth="1"/>
    <col min="7938" max="7938" width="100.33203125" style="319" customWidth="1"/>
    <col min="7939" max="7939" width="11.33203125" style="319" customWidth="1"/>
    <col min="7940" max="7940" width="12.6640625" style="319" customWidth="1"/>
    <col min="7941" max="7941" width="13.1640625" style="319" customWidth="1"/>
    <col min="7942" max="7942" width="14.6640625" style="319" customWidth="1"/>
    <col min="7943" max="8192" width="9.33203125" style="319"/>
    <col min="8193" max="8193" width="14.33203125" style="319" customWidth="1"/>
    <col min="8194" max="8194" width="100.33203125" style="319" customWidth="1"/>
    <col min="8195" max="8195" width="11.33203125" style="319" customWidth="1"/>
    <col min="8196" max="8196" width="12.6640625" style="319" customWidth="1"/>
    <col min="8197" max="8197" width="13.1640625" style="319" customWidth="1"/>
    <col min="8198" max="8198" width="14.6640625" style="319" customWidth="1"/>
    <col min="8199" max="8448" width="9.33203125" style="319"/>
    <col min="8449" max="8449" width="14.33203125" style="319" customWidth="1"/>
    <col min="8450" max="8450" width="100.33203125" style="319" customWidth="1"/>
    <col min="8451" max="8451" width="11.33203125" style="319" customWidth="1"/>
    <col min="8452" max="8452" width="12.6640625" style="319" customWidth="1"/>
    <col min="8453" max="8453" width="13.1640625" style="319" customWidth="1"/>
    <col min="8454" max="8454" width="14.6640625" style="319" customWidth="1"/>
    <col min="8455" max="8704" width="9.33203125" style="319"/>
    <col min="8705" max="8705" width="14.33203125" style="319" customWidth="1"/>
    <col min="8706" max="8706" width="100.33203125" style="319" customWidth="1"/>
    <col min="8707" max="8707" width="11.33203125" style="319" customWidth="1"/>
    <col min="8708" max="8708" width="12.6640625" style="319" customWidth="1"/>
    <col min="8709" max="8709" width="13.1640625" style="319" customWidth="1"/>
    <col min="8710" max="8710" width="14.6640625" style="319" customWidth="1"/>
    <col min="8711" max="8960" width="9.33203125" style="319"/>
    <col min="8961" max="8961" width="14.33203125" style="319" customWidth="1"/>
    <col min="8962" max="8962" width="100.33203125" style="319" customWidth="1"/>
    <col min="8963" max="8963" width="11.33203125" style="319" customWidth="1"/>
    <col min="8964" max="8964" width="12.6640625" style="319" customWidth="1"/>
    <col min="8965" max="8965" width="13.1640625" style="319" customWidth="1"/>
    <col min="8966" max="8966" width="14.6640625" style="319" customWidth="1"/>
    <col min="8967" max="9216" width="9.33203125" style="319"/>
    <col min="9217" max="9217" width="14.33203125" style="319" customWidth="1"/>
    <col min="9218" max="9218" width="100.33203125" style="319" customWidth="1"/>
    <col min="9219" max="9219" width="11.33203125" style="319" customWidth="1"/>
    <col min="9220" max="9220" width="12.6640625" style="319" customWidth="1"/>
    <col min="9221" max="9221" width="13.1640625" style="319" customWidth="1"/>
    <col min="9222" max="9222" width="14.6640625" style="319" customWidth="1"/>
    <col min="9223" max="9472" width="9.33203125" style="319"/>
    <col min="9473" max="9473" width="14.33203125" style="319" customWidth="1"/>
    <col min="9474" max="9474" width="100.33203125" style="319" customWidth="1"/>
    <col min="9475" max="9475" width="11.33203125" style="319" customWidth="1"/>
    <col min="9476" max="9476" width="12.6640625" style="319" customWidth="1"/>
    <col min="9477" max="9477" width="13.1640625" style="319" customWidth="1"/>
    <col min="9478" max="9478" width="14.6640625" style="319" customWidth="1"/>
    <col min="9479" max="9728" width="9.33203125" style="319"/>
    <col min="9729" max="9729" width="14.33203125" style="319" customWidth="1"/>
    <col min="9730" max="9730" width="100.33203125" style="319" customWidth="1"/>
    <col min="9731" max="9731" width="11.33203125" style="319" customWidth="1"/>
    <col min="9732" max="9732" width="12.6640625" style="319" customWidth="1"/>
    <col min="9733" max="9733" width="13.1640625" style="319" customWidth="1"/>
    <col min="9734" max="9734" width="14.6640625" style="319" customWidth="1"/>
    <col min="9735" max="9984" width="9.33203125" style="319"/>
    <col min="9985" max="9985" width="14.33203125" style="319" customWidth="1"/>
    <col min="9986" max="9986" width="100.33203125" style="319" customWidth="1"/>
    <col min="9987" max="9987" width="11.33203125" style="319" customWidth="1"/>
    <col min="9988" max="9988" width="12.6640625" style="319" customWidth="1"/>
    <col min="9989" max="9989" width="13.1640625" style="319" customWidth="1"/>
    <col min="9990" max="9990" width="14.6640625" style="319" customWidth="1"/>
    <col min="9991" max="10240" width="9.33203125" style="319"/>
    <col min="10241" max="10241" width="14.33203125" style="319" customWidth="1"/>
    <col min="10242" max="10242" width="100.33203125" style="319" customWidth="1"/>
    <col min="10243" max="10243" width="11.33203125" style="319" customWidth="1"/>
    <col min="10244" max="10244" width="12.6640625" style="319" customWidth="1"/>
    <col min="10245" max="10245" width="13.1640625" style="319" customWidth="1"/>
    <col min="10246" max="10246" width="14.6640625" style="319" customWidth="1"/>
    <col min="10247" max="10496" width="9.33203125" style="319"/>
    <col min="10497" max="10497" width="14.33203125" style="319" customWidth="1"/>
    <col min="10498" max="10498" width="100.33203125" style="319" customWidth="1"/>
    <col min="10499" max="10499" width="11.33203125" style="319" customWidth="1"/>
    <col min="10500" max="10500" width="12.6640625" style="319" customWidth="1"/>
    <col min="10501" max="10501" width="13.1640625" style="319" customWidth="1"/>
    <col min="10502" max="10502" width="14.6640625" style="319" customWidth="1"/>
    <col min="10503" max="10752" width="9.33203125" style="319"/>
    <col min="10753" max="10753" width="14.33203125" style="319" customWidth="1"/>
    <col min="10754" max="10754" width="100.33203125" style="319" customWidth="1"/>
    <col min="10755" max="10755" width="11.33203125" style="319" customWidth="1"/>
    <col min="10756" max="10756" width="12.6640625" style="319" customWidth="1"/>
    <col min="10757" max="10757" width="13.1640625" style="319" customWidth="1"/>
    <col min="10758" max="10758" width="14.6640625" style="319" customWidth="1"/>
    <col min="10759" max="11008" width="9.33203125" style="319"/>
    <col min="11009" max="11009" width="14.33203125" style="319" customWidth="1"/>
    <col min="11010" max="11010" width="100.33203125" style="319" customWidth="1"/>
    <col min="11011" max="11011" width="11.33203125" style="319" customWidth="1"/>
    <col min="11012" max="11012" width="12.6640625" style="319" customWidth="1"/>
    <col min="11013" max="11013" width="13.1640625" style="319" customWidth="1"/>
    <col min="11014" max="11014" width="14.6640625" style="319" customWidth="1"/>
    <col min="11015" max="11264" width="9.33203125" style="319"/>
    <col min="11265" max="11265" width="14.33203125" style="319" customWidth="1"/>
    <col min="11266" max="11266" width="100.33203125" style="319" customWidth="1"/>
    <col min="11267" max="11267" width="11.33203125" style="319" customWidth="1"/>
    <col min="11268" max="11268" width="12.6640625" style="319" customWidth="1"/>
    <col min="11269" max="11269" width="13.1640625" style="319" customWidth="1"/>
    <col min="11270" max="11270" width="14.6640625" style="319" customWidth="1"/>
    <col min="11271" max="11520" width="9.33203125" style="319"/>
    <col min="11521" max="11521" width="14.33203125" style="319" customWidth="1"/>
    <col min="11522" max="11522" width="100.33203125" style="319" customWidth="1"/>
    <col min="11523" max="11523" width="11.33203125" style="319" customWidth="1"/>
    <col min="11524" max="11524" width="12.6640625" style="319" customWidth="1"/>
    <col min="11525" max="11525" width="13.1640625" style="319" customWidth="1"/>
    <col min="11526" max="11526" width="14.6640625" style="319" customWidth="1"/>
    <col min="11527" max="11776" width="9.33203125" style="319"/>
    <col min="11777" max="11777" width="14.33203125" style="319" customWidth="1"/>
    <col min="11778" max="11778" width="100.33203125" style="319" customWidth="1"/>
    <col min="11779" max="11779" width="11.33203125" style="319" customWidth="1"/>
    <col min="11780" max="11780" width="12.6640625" style="319" customWidth="1"/>
    <col min="11781" max="11781" width="13.1640625" style="319" customWidth="1"/>
    <col min="11782" max="11782" width="14.6640625" style="319" customWidth="1"/>
    <col min="11783" max="12032" width="9.33203125" style="319"/>
    <col min="12033" max="12033" width="14.33203125" style="319" customWidth="1"/>
    <col min="12034" max="12034" width="100.33203125" style="319" customWidth="1"/>
    <col min="12035" max="12035" width="11.33203125" style="319" customWidth="1"/>
    <col min="12036" max="12036" width="12.6640625" style="319" customWidth="1"/>
    <col min="12037" max="12037" width="13.1640625" style="319" customWidth="1"/>
    <col min="12038" max="12038" width="14.6640625" style="319" customWidth="1"/>
    <col min="12039" max="12288" width="9.33203125" style="319"/>
    <col min="12289" max="12289" width="14.33203125" style="319" customWidth="1"/>
    <col min="12290" max="12290" width="100.33203125" style="319" customWidth="1"/>
    <col min="12291" max="12291" width="11.33203125" style="319" customWidth="1"/>
    <col min="12292" max="12292" width="12.6640625" style="319" customWidth="1"/>
    <col min="12293" max="12293" width="13.1640625" style="319" customWidth="1"/>
    <col min="12294" max="12294" width="14.6640625" style="319" customWidth="1"/>
    <col min="12295" max="12544" width="9.33203125" style="319"/>
    <col min="12545" max="12545" width="14.33203125" style="319" customWidth="1"/>
    <col min="12546" max="12546" width="100.33203125" style="319" customWidth="1"/>
    <col min="12547" max="12547" width="11.33203125" style="319" customWidth="1"/>
    <col min="12548" max="12548" width="12.6640625" style="319" customWidth="1"/>
    <col min="12549" max="12549" width="13.1640625" style="319" customWidth="1"/>
    <col min="12550" max="12550" width="14.6640625" style="319" customWidth="1"/>
    <col min="12551" max="12800" width="9.33203125" style="319"/>
    <col min="12801" max="12801" width="14.33203125" style="319" customWidth="1"/>
    <col min="12802" max="12802" width="100.33203125" style="319" customWidth="1"/>
    <col min="12803" max="12803" width="11.33203125" style="319" customWidth="1"/>
    <col min="12804" max="12804" width="12.6640625" style="319" customWidth="1"/>
    <col min="12805" max="12805" width="13.1640625" style="319" customWidth="1"/>
    <col min="12806" max="12806" width="14.6640625" style="319" customWidth="1"/>
    <col min="12807" max="13056" width="9.33203125" style="319"/>
    <col min="13057" max="13057" width="14.33203125" style="319" customWidth="1"/>
    <col min="13058" max="13058" width="100.33203125" style="319" customWidth="1"/>
    <col min="13059" max="13059" width="11.33203125" style="319" customWidth="1"/>
    <col min="13060" max="13060" width="12.6640625" style="319" customWidth="1"/>
    <col min="13061" max="13061" width="13.1640625" style="319" customWidth="1"/>
    <col min="13062" max="13062" width="14.6640625" style="319" customWidth="1"/>
    <col min="13063" max="13312" width="9.33203125" style="319"/>
    <col min="13313" max="13313" width="14.33203125" style="319" customWidth="1"/>
    <col min="13314" max="13314" width="100.33203125" style="319" customWidth="1"/>
    <col min="13315" max="13315" width="11.33203125" style="319" customWidth="1"/>
    <col min="13316" max="13316" width="12.6640625" style="319" customWidth="1"/>
    <col min="13317" max="13317" width="13.1640625" style="319" customWidth="1"/>
    <col min="13318" max="13318" width="14.6640625" style="319" customWidth="1"/>
    <col min="13319" max="13568" width="9.33203125" style="319"/>
    <col min="13569" max="13569" width="14.33203125" style="319" customWidth="1"/>
    <col min="13570" max="13570" width="100.33203125" style="319" customWidth="1"/>
    <col min="13571" max="13571" width="11.33203125" style="319" customWidth="1"/>
    <col min="13572" max="13572" width="12.6640625" style="319" customWidth="1"/>
    <col min="13573" max="13573" width="13.1640625" style="319" customWidth="1"/>
    <col min="13574" max="13574" width="14.6640625" style="319" customWidth="1"/>
    <col min="13575" max="13824" width="9.33203125" style="319"/>
    <col min="13825" max="13825" width="14.33203125" style="319" customWidth="1"/>
    <col min="13826" max="13826" width="100.33203125" style="319" customWidth="1"/>
    <col min="13827" max="13827" width="11.33203125" style="319" customWidth="1"/>
    <col min="13828" max="13828" width="12.6640625" style="319" customWidth="1"/>
    <col min="13829" max="13829" width="13.1640625" style="319" customWidth="1"/>
    <col min="13830" max="13830" width="14.6640625" style="319" customWidth="1"/>
    <col min="13831" max="14080" width="9.33203125" style="319"/>
    <col min="14081" max="14081" width="14.33203125" style="319" customWidth="1"/>
    <col min="14082" max="14082" width="100.33203125" style="319" customWidth="1"/>
    <col min="14083" max="14083" width="11.33203125" style="319" customWidth="1"/>
    <col min="14084" max="14084" width="12.6640625" style="319" customWidth="1"/>
    <col min="14085" max="14085" width="13.1640625" style="319" customWidth="1"/>
    <col min="14086" max="14086" width="14.6640625" style="319" customWidth="1"/>
    <col min="14087" max="14336" width="9.33203125" style="319"/>
    <col min="14337" max="14337" width="14.33203125" style="319" customWidth="1"/>
    <col min="14338" max="14338" width="100.33203125" style="319" customWidth="1"/>
    <col min="14339" max="14339" width="11.33203125" style="319" customWidth="1"/>
    <col min="14340" max="14340" width="12.6640625" style="319" customWidth="1"/>
    <col min="14341" max="14341" width="13.1640625" style="319" customWidth="1"/>
    <col min="14342" max="14342" width="14.6640625" style="319" customWidth="1"/>
    <col min="14343" max="14592" width="9.33203125" style="319"/>
    <col min="14593" max="14593" width="14.33203125" style="319" customWidth="1"/>
    <col min="14594" max="14594" width="100.33203125" style="319" customWidth="1"/>
    <col min="14595" max="14595" width="11.33203125" style="319" customWidth="1"/>
    <col min="14596" max="14596" width="12.6640625" style="319" customWidth="1"/>
    <col min="14597" max="14597" width="13.1640625" style="319" customWidth="1"/>
    <col min="14598" max="14598" width="14.6640625" style="319" customWidth="1"/>
    <col min="14599" max="14848" width="9.33203125" style="319"/>
    <col min="14849" max="14849" width="14.33203125" style="319" customWidth="1"/>
    <col min="14850" max="14850" width="100.33203125" style="319" customWidth="1"/>
    <col min="14851" max="14851" width="11.33203125" style="319" customWidth="1"/>
    <col min="14852" max="14852" width="12.6640625" style="319" customWidth="1"/>
    <col min="14853" max="14853" width="13.1640625" style="319" customWidth="1"/>
    <col min="14854" max="14854" width="14.6640625" style="319" customWidth="1"/>
    <col min="14855" max="15104" width="9.33203125" style="319"/>
    <col min="15105" max="15105" width="14.33203125" style="319" customWidth="1"/>
    <col min="15106" max="15106" width="100.33203125" style="319" customWidth="1"/>
    <col min="15107" max="15107" width="11.33203125" style="319" customWidth="1"/>
    <col min="15108" max="15108" width="12.6640625" style="319" customWidth="1"/>
    <col min="15109" max="15109" width="13.1640625" style="319" customWidth="1"/>
    <col min="15110" max="15110" width="14.6640625" style="319" customWidth="1"/>
    <col min="15111" max="15360" width="9.33203125" style="319"/>
    <col min="15361" max="15361" width="14.33203125" style="319" customWidth="1"/>
    <col min="15362" max="15362" width="100.33203125" style="319" customWidth="1"/>
    <col min="15363" max="15363" width="11.33203125" style="319" customWidth="1"/>
    <col min="15364" max="15364" width="12.6640625" style="319" customWidth="1"/>
    <col min="15365" max="15365" width="13.1640625" style="319" customWidth="1"/>
    <col min="15366" max="15366" width="14.6640625" style="319" customWidth="1"/>
    <col min="15367" max="15616" width="9.33203125" style="319"/>
    <col min="15617" max="15617" width="14.33203125" style="319" customWidth="1"/>
    <col min="15618" max="15618" width="100.33203125" style="319" customWidth="1"/>
    <col min="15619" max="15619" width="11.33203125" style="319" customWidth="1"/>
    <col min="15620" max="15620" width="12.6640625" style="319" customWidth="1"/>
    <col min="15621" max="15621" width="13.1640625" style="319" customWidth="1"/>
    <col min="15622" max="15622" width="14.6640625" style="319" customWidth="1"/>
    <col min="15623" max="15872" width="9.33203125" style="319"/>
    <col min="15873" max="15873" width="14.33203125" style="319" customWidth="1"/>
    <col min="15874" max="15874" width="100.33203125" style="319" customWidth="1"/>
    <col min="15875" max="15875" width="11.33203125" style="319" customWidth="1"/>
    <col min="15876" max="15876" width="12.6640625" style="319" customWidth="1"/>
    <col min="15877" max="15877" width="13.1640625" style="319" customWidth="1"/>
    <col min="15878" max="15878" width="14.6640625" style="319" customWidth="1"/>
    <col min="15879" max="16128" width="9.33203125" style="319"/>
    <col min="16129" max="16129" width="14.33203125" style="319" customWidth="1"/>
    <col min="16130" max="16130" width="100.33203125" style="319" customWidth="1"/>
    <col min="16131" max="16131" width="11.33203125" style="319" customWidth="1"/>
    <col min="16132" max="16132" width="12.6640625" style="319" customWidth="1"/>
    <col min="16133" max="16133" width="13.1640625" style="319" customWidth="1"/>
    <col min="16134" max="16134" width="14.6640625" style="319" customWidth="1"/>
    <col min="16135" max="16384" width="9.33203125" style="319"/>
  </cols>
  <sheetData>
    <row r="1" spans="1:6">
      <c r="A1" s="469" t="s">
        <v>2281</v>
      </c>
      <c r="B1" s="471" t="s">
        <v>2282</v>
      </c>
      <c r="C1" s="472"/>
      <c r="D1" s="472"/>
      <c r="E1" s="473"/>
      <c r="F1" s="473"/>
    </row>
    <row r="2" spans="1:6" ht="9.6" customHeight="1" thickBot="1">
      <c r="A2" s="470"/>
      <c r="B2" s="474"/>
      <c r="C2" s="475"/>
      <c r="D2" s="475"/>
      <c r="E2" s="476"/>
      <c r="F2" s="476"/>
    </row>
    <row r="3" spans="1:6" s="325" customFormat="1" ht="25.5">
      <c r="A3" s="320" t="s">
        <v>2192</v>
      </c>
      <c r="B3" s="321" t="s">
        <v>2193</v>
      </c>
      <c r="C3" s="322" t="s">
        <v>2194</v>
      </c>
      <c r="D3" s="322" t="s">
        <v>155</v>
      </c>
      <c r="E3" s="323" t="s">
        <v>2195</v>
      </c>
      <c r="F3" s="324" t="s">
        <v>2196</v>
      </c>
    </row>
    <row r="4" spans="1:6" s="325" customFormat="1" ht="12" customHeight="1">
      <c r="A4" s="326">
        <v>1</v>
      </c>
      <c r="B4" s="327">
        <v>2</v>
      </c>
      <c r="C4" s="327">
        <v>3</v>
      </c>
      <c r="D4" s="327">
        <v>4</v>
      </c>
      <c r="E4" s="328">
        <v>5</v>
      </c>
      <c r="F4" s="329">
        <v>6</v>
      </c>
    </row>
    <row r="5" spans="1:6" s="325" customFormat="1" ht="13.5" thickBot="1">
      <c r="A5" s="330" t="s">
        <v>2197</v>
      </c>
      <c r="B5" s="331" t="s">
        <v>2197</v>
      </c>
      <c r="C5" s="331" t="s">
        <v>2198</v>
      </c>
      <c r="D5" s="331" t="s">
        <v>2198</v>
      </c>
      <c r="E5" s="331" t="s">
        <v>2199</v>
      </c>
      <c r="F5" s="332" t="s">
        <v>2199</v>
      </c>
    </row>
    <row r="6" spans="1:6" ht="21.75" customHeight="1">
      <c r="A6" s="333"/>
      <c r="B6" s="334" t="s">
        <v>2200</v>
      </c>
      <c r="C6" s="335"/>
      <c r="D6" s="336"/>
      <c r="E6" s="337"/>
      <c r="F6" s="338">
        <f>E6*D6</f>
        <v>0</v>
      </c>
    </row>
    <row r="7" spans="1:6" ht="15" customHeight="1">
      <c r="A7" s="333" t="s">
        <v>2283</v>
      </c>
      <c r="B7" s="339" t="s">
        <v>2284</v>
      </c>
      <c r="C7" s="335" t="s">
        <v>172</v>
      </c>
      <c r="D7" s="336">
        <v>1</v>
      </c>
      <c r="E7" s="337"/>
      <c r="F7" s="338">
        <f>E7*D7</f>
        <v>0</v>
      </c>
    </row>
    <row r="8" spans="1:6" ht="75.75" customHeight="1">
      <c r="A8" s="333"/>
      <c r="B8" s="340" t="s">
        <v>2285</v>
      </c>
      <c r="C8" s="335"/>
      <c r="D8" s="336"/>
      <c r="E8" s="337"/>
      <c r="F8" s="338"/>
    </row>
    <row r="9" spans="1:6" ht="15" customHeight="1">
      <c r="A9" s="341" t="s">
        <v>2286</v>
      </c>
      <c r="B9" s="342" t="s">
        <v>2287</v>
      </c>
      <c r="C9" s="343" t="s">
        <v>172</v>
      </c>
      <c r="D9" s="344">
        <v>1</v>
      </c>
      <c r="E9" s="345"/>
      <c r="F9" s="346">
        <f>E9*D9</f>
        <v>0</v>
      </c>
    </row>
    <row r="10" spans="1:6" ht="78.75" customHeight="1">
      <c r="A10" s="347"/>
      <c r="B10" s="348" t="s">
        <v>2288</v>
      </c>
      <c r="C10" s="335"/>
      <c r="D10" s="349"/>
      <c r="E10" s="337"/>
      <c r="F10" s="338"/>
    </row>
    <row r="11" spans="1:6" ht="15" customHeight="1">
      <c r="A11" s="341" t="s">
        <v>2289</v>
      </c>
      <c r="B11" s="342" t="s">
        <v>2290</v>
      </c>
      <c r="C11" s="343" t="s">
        <v>172</v>
      </c>
      <c r="D11" s="344">
        <v>1</v>
      </c>
      <c r="E11" s="345"/>
      <c r="F11" s="346">
        <f>E11*D11</f>
        <v>0</v>
      </c>
    </row>
    <row r="12" spans="1:6" ht="126" customHeight="1">
      <c r="A12" s="347"/>
      <c r="B12" s="348" t="s">
        <v>2291</v>
      </c>
      <c r="C12" s="335"/>
      <c r="D12" s="349"/>
      <c r="E12" s="337"/>
      <c r="F12" s="338"/>
    </row>
    <row r="13" spans="1:6" ht="15" customHeight="1">
      <c r="A13" s="333" t="s">
        <v>2292</v>
      </c>
      <c r="B13" s="339" t="s">
        <v>2293</v>
      </c>
      <c r="C13" s="335" t="s">
        <v>209</v>
      </c>
      <c r="D13" s="336">
        <v>1</v>
      </c>
      <c r="E13" s="337"/>
      <c r="F13" s="338">
        <f>E13*D13</f>
        <v>0</v>
      </c>
    </row>
    <row r="14" spans="1:6" ht="99.75" customHeight="1">
      <c r="A14" s="333"/>
      <c r="B14" s="340" t="s">
        <v>2294</v>
      </c>
      <c r="C14" s="335"/>
      <c r="D14" s="336"/>
      <c r="E14" s="337"/>
      <c r="F14" s="338"/>
    </row>
    <row r="15" spans="1:6" ht="15" customHeight="1">
      <c r="A15" s="333" t="s">
        <v>2295</v>
      </c>
      <c r="B15" s="339" t="s">
        <v>2296</v>
      </c>
      <c r="C15" s="335" t="s">
        <v>172</v>
      </c>
      <c r="D15" s="336">
        <v>2</v>
      </c>
      <c r="E15" s="337"/>
      <c r="F15" s="338">
        <f>E15*D15</f>
        <v>0</v>
      </c>
    </row>
    <row r="16" spans="1:6" ht="184.5" customHeight="1">
      <c r="A16" s="333"/>
      <c r="B16" s="340" t="s">
        <v>2297</v>
      </c>
      <c r="C16" s="335"/>
      <c r="D16" s="336"/>
      <c r="E16" s="337"/>
      <c r="F16" s="338"/>
    </row>
    <row r="17" spans="1:6" ht="14.45" customHeight="1">
      <c r="A17" s="333" t="s">
        <v>2298</v>
      </c>
      <c r="B17" s="340" t="s">
        <v>2299</v>
      </c>
      <c r="C17" s="335" t="s">
        <v>172</v>
      </c>
      <c r="D17" s="336">
        <v>1</v>
      </c>
      <c r="E17" s="337"/>
      <c r="F17" s="338">
        <f>E17*D17</f>
        <v>0</v>
      </c>
    </row>
    <row r="18" spans="1:6" s="356" customFormat="1" ht="174.75" customHeight="1">
      <c r="A18" s="350"/>
      <c r="B18" s="351" t="s">
        <v>2300</v>
      </c>
      <c r="C18" s="352"/>
      <c r="D18" s="353"/>
      <c r="E18" s="354"/>
      <c r="F18" s="355"/>
    </row>
    <row r="19" spans="1:6" ht="14.45" customHeight="1">
      <c r="A19" s="333" t="s">
        <v>2301</v>
      </c>
      <c r="B19" s="340" t="s">
        <v>2302</v>
      </c>
      <c r="C19" s="335" t="s">
        <v>209</v>
      </c>
      <c r="D19" s="336">
        <v>2</v>
      </c>
      <c r="E19" s="337"/>
      <c r="F19" s="338">
        <f>E19*D19</f>
        <v>0</v>
      </c>
    </row>
    <row r="20" spans="1:6" s="356" customFormat="1" ht="90" customHeight="1">
      <c r="A20" s="357"/>
      <c r="B20" s="340" t="s">
        <v>2303</v>
      </c>
      <c r="C20" s="358"/>
      <c r="D20" s="359"/>
      <c r="E20" s="360"/>
      <c r="F20" s="361"/>
    </row>
    <row r="21" spans="1:6" ht="14.45" customHeight="1">
      <c r="A21" s="333" t="s">
        <v>2304</v>
      </c>
      <c r="B21" s="340" t="s">
        <v>2305</v>
      </c>
      <c r="C21" s="335" t="s">
        <v>209</v>
      </c>
      <c r="D21" s="336">
        <v>2</v>
      </c>
      <c r="E21" s="337"/>
      <c r="F21" s="338">
        <f>E21*D21</f>
        <v>0</v>
      </c>
    </row>
    <row r="22" spans="1:6" s="356" customFormat="1" ht="99.75" customHeight="1">
      <c r="A22" s="350"/>
      <c r="B22" s="351" t="s">
        <v>2306</v>
      </c>
      <c r="C22" s="352"/>
      <c r="D22" s="353"/>
      <c r="E22" s="354"/>
      <c r="F22" s="355"/>
    </row>
    <row r="23" spans="1:6" ht="14.45" customHeight="1">
      <c r="A23" s="333" t="s">
        <v>2307</v>
      </c>
      <c r="B23" s="340" t="s">
        <v>2308</v>
      </c>
      <c r="C23" s="335" t="s">
        <v>209</v>
      </c>
      <c r="D23" s="336">
        <v>1</v>
      </c>
      <c r="E23" s="337"/>
      <c r="F23" s="338">
        <f>E23*D23</f>
        <v>0</v>
      </c>
    </row>
    <row r="24" spans="1:6" s="356" customFormat="1" ht="28.5" customHeight="1">
      <c r="A24" s="350"/>
      <c r="B24" s="351" t="s">
        <v>2309</v>
      </c>
      <c r="C24" s="352"/>
      <c r="D24" s="353"/>
      <c r="E24" s="354"/>
      <c r="F24" s="355"/>
    </row>
    <row r="25" spans="1:6" ht="15" customHeight="1">
      <c r="A25" s="333" t="s">
        <v>2310</v>
      </c>
      <c r="B25" s="339" t="s">
        <v>2311</v>
      </c>
      <c r="C25" s="335" t="s">
        <v>209</v>
      </c>
      <c r="D25" s="336">
        <v>1</v>
      </c>
      <c r="E25" s="337"/>
      <c r="F25" s="338">
        <f>E25*D25</f>
        <v>0</v>
      </c>
    </row>
    <row r="26" spans="1:6" s="356" customFormat="1" ht="99.75" customHeight="1">
      <c r="A26" s="357"/>
      <c r="B26" s="340" t="s">
        <v>2312</v>
      </c>
      <c r="C26" s="358"/>
      <c r="D26" s="359"/>
      <c r="E26" s="360"/>
      <c r="F26" s="361"/>
    </row>
    <row r="27" spans="1:6" ht="14.45" customHeight="1">
      <c r="A27" s="333" t="s">
        <v>2313</v>
      </c>
      <c r="B27" s="340" t="s">
        <v>2314</v>
      </c>
      <c r="C27" s="335" t="s">
        <v>209</v>
      </c>
      <c r="D27" s="336">
        <v>1</v>
      </c>
      <c r="E27" s="337"/>
      <c r="F27" s="338">
        <f>E27*D27</f>
        <v>0</v>
      </c>
    </row>
    <row r="28" spans="1:6" s="356" customFormat="1" ht="51.75" customHeight="1">
      <c r="A28" s="357"/>
      <c r="B28" s="362" t="s">
        <v>2315</v>
      </c>
      <c r="C28" s="358"/>
      <c r="D28" s="359"/>
      <c r="E28" s="360"/>
      <c r="F28" s="361"/>
    </row>
    <row r="29" spans="1:6" ht="14.45" customHeight="1">
      <c r="A29" s="333" t="s">
        <v>2316</v>
      </c>
      <c r="B29" s="340" t="s">
        <v>2317</v>
      </c>
      <c r="C29" s="335" t="s">
        <v>209</v>
      </c>
      <c r="D29" s="336">
        <v>4</v>
      </c>
      <c r="E29" s="337"/>
      <c r="F29" s="338">
        <f>E29*D29</f>
        <v>0</v>
      </c>
    </row>
    <row r="30" spans="1:6" s="356" customFormat="1" ht="39" customHeight="1">
      <c r="A30" s="357"/>
      <c r="B30" s="362" t="s">
        <v>2318</v>
      </c>
      <c r="C30" s="358"/>
      <c r="D30" s="359"/>
      <c r="E30" s="360"/>
      <c r="F30" s="361"/>
    </row>
    <row r="31" spans="1:6" ht="14.45" customHeight="1">
      <c r="A31" s="333" t="s">
        <v>2319</v>
      </c>
      <c r="B31" s="340" t="s">
        <v>2320</v>
      </c>
      <c r="C31" s="335" t="s">
        <v>209</v>
      </c>
      <c r="D31" s="336">
        <v>3</v>
      </c>
      <c r="E31" s="337"/>
      <c r="F31" s="338">
        <f>E31*D31</f>
        <v>0</v>
      </c>
    </row>
    <row r="32" spans="1:6" s="356" customFormat="1" ht="25.5" customHeight="1">
      <c r="A32" s="357"/>
      <c r="B32" s="362" t="s">
        <v>2321</v>
      </c>
      <c r="C32" s="358"/>
      <c r="D32" s="359"/>
      <c r="E32" s="360"/>
      <c r="F32" s="361"/>
    </row>
    <row r="33" spans="1:6" ht="14.45" customHeight="1">
      <c r="A33" s="333" t="s">
        <v>2322</v>
      </c>
      <c r="B33" s="339" t="s">
        <v>2323</v>
      </c>
      <c r="C33" s="335" t="s">
        <v>209</v>
      </c>
      <c r="D33" s="336">
        <v>1</v>
      </c>
      <c r="E33" s="337"/>
      <c r="F33" s="338">
        <f>E33*D33</f>
        <v>0</v>
      </c>
    </row>
    <row r="34" spans="1:6" ht="36.75" customHeight="1">
      <c r="A34" s="388"/>
      <c r="B34" s="389" t="s">
        <v>2324</v>
      </c>
      <c r="C34" s="370"/>
      <c r="D34" s="371"/>
      <c r="E34" s="372"/>
      <c r="F34" s="373"/>
    </row>
    <row r="35" spans="1:6" ht="14.45" customHeight="1">
      <c r="A35" s="333" t="s">
        <v>2325</v>
      </c>
      <c r="B35" s="340" t="s">
        <v>2326</v>
      </c>
      <c r="C35" s="335" t="s">
        <v>209</v>
      </c>
      <c r="D35" s="336">
        <v>1</v>
      </c>
      <c r="E35" s="337"/>
      <c r="F35" s="338">
        <f>E35*D35</f>
        <v>0</v>
      </c>
    </row>
    <row r="36" spans="1:6" ht="39" customHeight="1">
      <c r="A36" s="388"/>
      <c r="B36" s="389" t="s">
        <v>2327</v>
      </c>
      <c r="C36" s="370"/>
      <c r="D36" s="371"/>
      <c r="E36" s="372"/>
      <c r="F36" s="373"/>
    </row>
    <row r="37" spans="1:6" ht="14.45" customHeight="1">
      <c r="A37" s="333" t="s">
        <v>2328</v>
      </c>
      <c r="B37" s="339" t="s">
        <v>2329</v>
      </c>
      <c r="C37" s="335" t="s">
        <v>203</v>
      </c>
      <c r="D37" s="336">
        <v>1100</v>
      </c>
      <c r="E37" s="337"/>
      <c r="F37" s="338">
        <f>E37*D37</f>
        <v>0</v>
      </c>
    </row>
    <row r="38" spans="1:6" ht="16.5" customHeight="1">
      <c r="A38" s="388"/>
      <c r="B38" s="389" t="s">
        <v>2330</v>
      </c>
      <c r="C38" s="370"/>
      <c r="D38" s="371"/>
      <c r="E38" s="372"/>
      <c r="F38" s="373"/>
    </row>
    <row r="39" spans="1:6" ht="19.5" customHeight="1">
      <c r="A39" s="333" t="s">
        <v>2331</v>
      </c>
      <c r="B39" s="390" t="s">
        <v>2222</v>
      </c>
      <c r="C39" s="335"/>
      <c r="D39" s="336"/>
      <c r="E39" s="337"/>
      <c r="F39" s="338"/>
    </row>
    <row r="40" spans="1:6" ht="14.45" customHeight="1">
      <c r="A40" s="333" t="s">
        <v>2332</v>
      </c>
      <c r="B40" s="339" t="s">
        <v>2333</v>
      </c>
      <c r="C40" s="335" t="s">
        <v>209</v>
      </c>
      <c r="D40" s="336">
        <v>2</v>
      </c>
      <c r="E40" s="337"/>
      <c r="F40" s="338">
        <f>E40*D40</f>
        <v>0</v>
      </c>
    </row>
    <row r="41" spans="1:6" ht="25.5" customHeight="1">
      <c r="A41" s="368"/>
      <c r="B41" s="369" t="s">
        <v>2334</v>
      </c>
      <c r="C41" s="370"/>
      <c r="D41" s="371"/>
      <c r="E41" s="372"/>
      <c r="F41" s="373"/>
    </row>
    <row r="42" spans="1:6" ht="14.45" customHeight="1">
      <c r="A42" s="333" t="s">
        <v>2335</v>
      </c>
      <c r="B42" s="339" t="s">
        <v>2225</v>
      </c>
      <c r="C42" s="335" t="s">
        <v>209</v>
      </c>
      <c r="D42" s="336">
        <v>8</v>
      </c>
      <c r="E42" s="337"/>
      <c r="F42" s="338">
        <f>E42*D42</f>
        <v>0</v>
      </c>
    </row>
    <row r="43" spans="1:6" ht="25.5" customHeight="1">
      <c r="A43" s="368"/>
      <c r="B43" s="369" t="s">
        <v>2226</v>
      </c>
      <c r="C43" s="370"/>
      <c r="D43" s="371"/>
      <c r="E43" s="372"/>
      <c r="F43" s="373"/>
    </row>
    <row r="44" spans="1:6" ht="14.45" customHeight="1">
      <c r="A44" s="333" t="s">
        <v>2336</v>
      </c>
      <c r="B44" s="339" t="s">
        <v>2228</v>
      </c>
      <c r="C44" s="335" t="s">
        <v>209</v>
      </c>
      <c r="D44" s="336">
        <v>6</v>
      </c>
      <c r="E44" s="337"/>
      <c r="F44" s="338">
        <f>E44*D44</f>
        <v>0</v>
      </c>
    </row>
    <row r="45" spans="1:6" ht="27.75" customHeight="1">
      <c r="A45" s="368"/>
      <c r="B45" s="369" t="s">
        <v>2229</v>
      </c>
      <c r="C45" s="370"/>
      <c r="D45" s="371"/>
      <c r="E45" s="372"/>
      <c r="F45" s="373"/>
    </row>
    <row r="46" spans="1:6" ht="14.45" customHeight="1">
      <c r="A46" s="333" t="s">
        <v>2337</v>
      </c>
      <c r="B46" s="339" t="s">
        <v>2338</v>
      </c>
      <c r="C46" s="335" t="s">
        <v>209</v>
      </c>
      <c r="D46" s="336">
        <v>10</v>
      </c>
      <c r="E46" s="337"/>
      <c r="F46" s="338">
        <f>E46*D46</f>
        <v>0</v>
      </c>
    </row>
    <row r="47" spans="1:6" ht="27" customHeight="1">
      <c r="A47" s="368"/>
      <c r="B47" s="369" t="s">
        <v>2339</v>
      </c>
      <c r="C47" s="370"/>
      <c r="D47" s="371"/>
      <c r="E47" s="372"/>
      <c r="F47" s="373"/>
    </row>
    <row r="48" spans="1:6" ht="14.45" customHeight="1">
      <c r="A48" s="333" t="s">
        <v>2340</v>
      </c>
      <c r="B48" s="339" t="s">
        <v>2341</v>
      </c>
      <c r="C48" s="335" t="s">
        <v>209</v>
      </c>
      <c r="D48" s="336">
        <v>1</v>
      </c>
      <c r="E48" s="337"/>
      <c r="F48" s="338">
        <f>E48*D48</f>
        <v>0</v>
      </c>
    </row>
    <row r="49" spans="1:6" ht="14.25" customHeight="1">
      <c r="A49" s="368"/>
      <c r="B49" s="369" t="s">
        <v>2342</v>
      </c>
      <c r="C49" s="370"/>
      <c r="D49" s="371"/>
      <c r="E49" s="372"/>
      <c r="F49" s="373"/>
    </row>
    <row r="50" spans="1:6" ht="14.45" customHeight="1">
      <c r="A50" s="333" t="s">
        <v>2343</v>
      </c>
      <c r="B50" s="339" t="s">
        <v>2234</v>
      </c>
      <c r="C50" s="335" t="s">
        <v>209</v>
      </c>
      <c r="D50" s="336">
        <v>4</v>
      </c>
      <c r="E50" s="337"/>
      <c r="F50" s="338">
        <f>E50*D50</f>
        <v>0</v>
      </c>
    </row>
    <row r="51" spans="1:6" ht="14.25" customHeight="1">
      <c r="A51" s="368"/>
      <c r="B51" s="369" t="s">
        <v>2235</v>
      </c>
      <c r="C51" s="370"/>
      <c r="D51" s="371"/>
      <c r="E51" s="372"/>
      <c r="F51" s="373"/>
    </row>
    <row r="52" spans="1:6" ht="14.45" customHeight="1">
      <c r="A52" s="333" t="s">
        <v>2344</v>
      </c>
      <c r="B52" s="339" t="s">
        <v>2234</v>
      </c>
      <c r="C52" s="335" t="s">
        <v>209</v>
      </c>
      <c r="D52" s="336">
        <v>2</v>
      </c>
      <c r="E52" s="337"/>
      <c r="F52" s="338">
        <f>E52*D52</f>
        <v>0</v>
      </c>
    </row>
    <row r="53" spans="1:6" ht="26.25" customHeight="1">
      <c r="A53" s="368"/>
      <c r="B53" s="369" t="s">
        <v>2345</v>
      </c>
      <c r="C53" s="370"/>
      <c r="D53" s="371"/>
      <c r="E53" s="372"/>
      <c r="F53" s="373"/>
    </row>
    <row r="54" spans="1:6" ht="14.45" customHeight="1">
      <c r="A54" s="333" t="s">
        <v>2346</v>
      </c>
      <c r="B54" s="339" t="s">
        <v>2237</v>
      </c>
      <c r="C54" s="335" t="s">
        <v>209</v>
      </c>
      <c r="D54" s="336">
        <v>5</v>
      </c>
      <c r="E54" s="337"/>
      <c r="F54" s="338">
        <f>E54*D54</f>
        <v>0</v>
      </c>
    </row>
    <row r="55" spans="1:6" ht="14.25" customHeight="1">
      <c r="A55" s="368"/>
      <c r="B55" s="369" t="s">
        <v>2238</v>
      </c>
      <c r="C55" s="370"/>
      <c r="D55" s="371"/>
      <c r="E55" s="372"/>
      <c r="F55" s="373"/>
    </row>
    <row r="56" spans="1:6" ht="14.45" customHeight="1">
      <c r="A56" s="333" t="s">
        <v>2347</v>
      </c>
      <c r="B56" s="339" t="s">
        <v>2237</v>
      </c>
      <c r="C56" s="335" t="s">
        <v>209</v>
      </c>
      <c r="D56" s="336">
        <v>1</v>
      </c>
      <c r="E56" s="337"/>
      <c r="F56" s="338">
        <f>E56*D56</f>
        <v>0</v>
      </c>
    </row>
    <row r="57" spans="1:6" ht="27.75" customHeight="1">
      <c r="A57" s="368"/>
      <c r="B57" s="369" t="s">
        <v>2348</v>
      </c>
      <c r="C57" s="370"/>
      <c r="D57" s="371"/>
      <c r="E57" s="372"/>
      <c r="F57" s="373"/>
    </row>
    <row r="58" spans="1:6" ht="14.45" customHeight="1">
      <c r="A58" s="333" t="s">
        <v>2349</v>
      </c>
      <c r="B58" s="339" t="s">
        <v>2350</v>
      </c>
      <c r="C58" s="335" t="s">
        <v>209</v>
      </c>
      <c r="D58" s="336">
        <v>2</v>
      </c>
      <c r="E58" s="337"/>
      <c r="F58" s="338">
        <f>E58*D58</f>
        <v>0</v>
      </c>
    </row>
    <row r="59" spans="1:6" ht="15.75" customHeight="1">
      <c r="A59" s="368"/>
      <c r="B59" s="369" t="s">
        <v>2351</v>
      </c>
      <c r="C59" s="370"/>
      <c r="D59" s="371"/>
      <c r="E59" s="372"/>
      <c r="F59" s="373"/>
    </row>
    <row r="60" spans="1:6" ht="14.45" customHeight="1">
      <c r="A60" s="333" t="s">
        <v>2352</v>
      </c>
      <c r="B60" s="339" t="s">
        <v>2350</v>
      </c>
      <c r="C60" s="335" t="s">
        <v>209</v>
      </c>
      <c r="D60" s="336">
        <v>4</v>
      </c>
      <c r="E60" s="337"/>
      <c r="F60" s="338">
        <f>E60*D60</f>
        <v>0</v>
      </c>
    </row>
    <row r="61" spans="1:6" ht="25.5" customHeight="1">
      <c r="A61" s="368"/>
      <c r="B61" s="369" t="s">
        <v>2353</v>
      </c>
      <c r="C61" s="370"/>
      <c r="D61" s="371"/>
      <c r="E61" s="372"/>
      <c r="F61" s="373"/>
    </row>
    <row r="62" spans="1:6" ht="20.25" customHeight="1">
      <c r="A62" s="333" t="s">
        <v>2354</v>
      </c>
      <c r="B62" s="339" t="s">
        <v>2222</v>
      </c>
      <c r="C62" s="335"/>
      <c r="D62" s="336"/>
      <c r="E62" s="337"/>
      <c r="F62" s="338">
        <f>E62*D62</f>
        <v>0</v>
      </c>
    </row>
    <row r="63" spans="1:6" ht="14.45" customHeight="1">
      <c r="A63" s="333" t="s">
        <v>2355</v>
      </c>
      <c r="B63" s="339" t="s">
        <v>2356</v>
      </c>
      <c r="C63" s="335" t="s">
        <v>2244</v>
      </c>
      <c r="D63" s="336">
        <v>14</v>
      </c>
      <c r="E63" s="337"/>
      <c r="F63" s="338">
        <f>E63*D63</f>
        <v>0</v>
      </c>
    </row>
    <row r="64" spans="1:6" ht="13.5" customHeight="1">
      <c r="A64" s="347"/>
      <c r="B64" s="391" t="s">
        <v>2357</v>
      </c>
      <c r="C64" s="335"/>
      <c r="D64" s="336"/>
      <c r="E64" s="337"/>
      <c r="F64" s="338"/>
    </row>
    <row r="65" spans="1:6" ht="14.45" customHeight="1">
      <c r="A65" s="333" t="s">
        <v>2358</v>
      </c>
      <c r="B65" s="339" t="s">
        <v>2243</v>
      </c>
      <c r="C65" s="335" t="s">
        <v>2244</v>
      </c>
      <c r="D65" s="336">
        <v>5</v>
      </c>
      <c r="E65" s="337"/>
      <c r="F65" s="338">
        <f>E65*D65</f>
        <v>0</v>
      </c>
    </row>
    <row r="66" spans="1:6" ht="14.25" customHeight="1">
      <c r="A66" s="363"/>
      <c r="B66" s="374" t="s">
        <v>2245</v>
      </c>
      <c r="C66" s="365"/>
      <c r="D66" s="366"/>
      <c r="E66" s="367"/>
      <c r="F66" s="346"/>
    </row>
    <row r="67" spans="1:6" ht="14.45" customHeight="1">
      <c r="A67" s="333" t="s">
        <v>2359</v>
      </c>
      <c r="B67" s="339" t="s">
        <v>2247</v>
      </c>
      <c r="C67" s="335" t="s">
        <v>2244</v>
      </c>
      <c r="D67" s="336">
        <v>11</v>
      </c>
      <c r="E67" s="337"/>
      <c r="F67" s="338">
        <f>E67*D67</f>
        <v>0</v>
      </c>
    </row>
    <row r="68" spans="1:6" ht="14.25" customHeight="1">
      <c r="A68" s="368"/>
      <c r="B68" s="369" t="s">
        <v>2248</v>
      </c>
      <c r="C68" s="370"/>
      <c r="D68" s="371"/>
      <c r="E68" s="372"/>
      <c r="F68" s="373"/>
    </row>
    <row r="69" spans="1:6" ht="14.45" customHeight="1">
      <c r="A69" s="333" t="s">
        <v>2360</v>
      </c>
      <c r="B69" s="339" t="s">
        <v>2361</v>
      </c>
      <c r="C69" s="335" t="s">
        <v>2244</v>
      </c>
      <c r="D69" s="336">
        <v>19</v>
      </c>
      <c r="E69" s="337"/>
      <c r="F69" s="338">
        <f>E69*D69</f>
        <v>0</v>
      </c>
    </row>
    <row r="70" spans="1:6" ht="14.25" customHeight="1">
      <c r="A70" s="368"/>
      <c r="B70" s="369" t="s">
        <v>2362</v>
      </c>
      <c r="C70" s="370"/>
      <c r="D70" s="371"/>
      <c r="E70" s="372"/>
      <c r="F70" s="373"/>
    </row>
    <row r="71" spans="1:6" ht="14.45" customHeight="1">
      <c r="A71" s="333" t="s">
        <v>2363</v>
      </c>
      <c r="B71" s="340" t="s">
        <v>2364</v>
      </c>
      <c r="C71" s="335" t="s">
        <v>2244</v>
      </c>
      <c r="D71" s="336">
        <v>7</v>
      </c>
      <c r="E71" s="337"/>
      <c r="F71" s="338">
        <f>E71*D71</f>
        <v>0</v>
      </c>
    </row>
    <row r="72" spans="1:6" ht="12.75" customHeight="1">
      <c r="A72" s="347"/>
      <c r="B72" s="391" t="s">
        <v>2365</v>
      </c>
      <c r="C72" s="335"/>
      <c r="D72" s="336"/>
      <c r="E72" s="337"/>
      <c r="F72" s="338"/>
    </row>
    <row r="73" spans="1:6" ht="14.45" customHeight="1">
      <c r="A73" s="333" t="s">
        <v>2366</v>
      </c>
      <c r="B73" s="339" t="s">
        <v>2367</v>
      </c>
      <c r="C73" s="335" t="s">
        <v>2244</v>
      </c>
      <c r="D73" s="336">
        <v>6</v>
      </c>
      <c r="E73" s="337"/>
      <c r="F73" s="338">
        <f>E73*D73</f>
        <v>0</v>
      </c>
    </row>
    <row r="74" spans="1:6" ht="15" customHeight="1">
      <c r="A74" s="347"/>
      <c r="B74" s="392" t="s">
        <v>2368</v>
      </c>
      <c r="C74" s="335"/>
      <c r="D74" s="336"/>
      <c r="E74" s="337"/>
      <c r="F74" s="338"/>
    </row>
    <row r="75" spans="1:6" ht="13.15" customHeight="1">
      <c r="A75" s="333" t="s">
        <v>2369</v>
      </c>
      <c r="B75" s="375" t="s">
        <v>2370</v>
      </c>
      <c r="C75" s="370" t="s">
        <v>209</v>
      </c>
      <c r="D75" s="371">
        <v>3</v>
      </c>
      <c r="E75" s="372"/>
      <c r="F75" s="338">
        <f>E75*D75</f>
        <v>0</v>
      </c>
    </row>
    <row r="76" spans="1:6" ht="15" customHeight="1">
      <c r="A76" s="368"/>
      <c r="B76" s="351" t="s">
        <v>2371</v>
      </c>
      <c r="C76" s="370"/>
      <c r="D76" s="371"/>
      <c r="E76" s="372"/>
      <c r="F76" s="373"/>
    </row>
    <row r="77" spans="1:6" ht="14.45" customHeight="1">
      <c r="A77" s="333" t="s">
        <v>2372</v>
      </c>
      <c r="B77" s="339" t="s">
        <v>2373</v>
      </c>
      <c r="C77" s="335" t="s">
        <v>209</v>
      </c>
      <c r="D77" s="336">
        <v>1</v>
      </c>
      <c r="E77" s="337"/>
      <c r="F77" s="338">
        <f>E77*D77</f>
        <v>0</v>
      </c>
    </row>
    <row r="78" spans="1:6" ht="14.25" customHeight="1">
      <c r="A78" s="368"/>
      <c r="B78" s="351" t="s">
        <v>2374</v>
      </c>
      <c r="C78" s="370"/>
      <c r="D78" s="371"/>
      <c r="E78" s="372"/>
      <c r="F78" s="373"/>
    </row>
    <row r="79" spans="1:6" ht="14.45" customHeight="1">
      <c r="A79" s="333" t="s">
        <v>2375</v>
      </c>
      <c r="B79" s="339" t="s">
        <v>2376</v>
      </c>
      <c r="C79" s="335" t="s">
        <v>209</v>
      </c>
      <c r="D79" s="336">
        <v>2</v>
      </c>
      <c r="E79" s="337"/>
      <c r="F79" s="338">
        <f>E79*D79</f>
        <v>0</v>
      </c>
    </row>
    <row r="80" spans="1:6" ht="14.25" customHeight="1">
      <c r="A80" s="333"/>
      <c r="B80" s="340" t="s">
        <v>2377</v>
      </c>
      <c r="C80" s="335"/>
      <c r="D80" s="336"/>
      <c r="E80" s="337"/>
      <c r="F80" s="338"/>
    </row>
    <row r="81" spans="1:6" ht="14.45" customHeight="1">
      <c r="A81" s="333" t="s">
        <v>2378</v>
      </c>
      <c r="B81" s="339" t="s">
        <v>2379</v>
      </c>
      <c r="C81" s="335" t="s">
        <v>209</v>
      </c>
      <c r="D81" s="336">
        <v>3</v>
      </c>
      <c r="E81" s="337"/>
      <c r="F81" s="338">
        <f>E81*D81</f>
        <v>0</v>
      </c>
    </row>
    <row r="82" spans="1:6" ht="14.25" customHeight="1">
      <c r="A82" s="333"/>
      <c r="B82" s="340" t="s">
        <v>2380</v>
      </c>
      <c r="C82" s="335"/>
      <c r="D82" s="336"/>
      <c r="E82" s="337"/>
      <c r="F82" s="338"/>
    </row>
    <row r="83" spans="1:6" ht="13.15" customHeight="1">
      <c r="A83" s="368" t="s">
        <v>2381</v>
      </c>
      <c r="B83" s="375" t="s">
        <v>2259</v>
      </c>
      <c r="C83" s="370" t="s">
        <v>209</v>
      </c>
      <c r="D83" s="371">
        <v>4</v>
      </c>
      <c r="E83" s="372"/>
      <c r="F83" s="373">
        <f>E83*D83</f>
        <v>0</v>
      </c>
    </row>
    <row r="84" spans="1:6" ht="14.25" customHeight="1">
      <c r="A84" s="333"/>
      <c r="B84" s="340" t="s">
        <v>2260</v>
      </c>
      <c r="C84" s="335"/>
      <c r="D84" s="336"/>
      <c r="E84" s="337"/>
      <c r="F84" s="338"/>
    </row>
    <row r="85" spans="1:6" ht="14.45" customHeight="1">
      <c r="A85" s="333" t="s">
        <v>2382</v>
      </c>
      <c r="B85" s="339" t="s">
        <v>2383</v>
      </c>
      <c r="C85" s="335" t="s">
        <v>209</v>
      </c>
      <c r="D85" s="336">
        <v>5</v>
      </c>
      <c r="E85" s="337"/>
      <c r="F85" s="338">
        <f>E85*D85</f>
        <v>0</v>
      </c>
    </row>
    <row r="86" spans="1:6" ht="14.25" customHeight="1">
      <c r="A86" s="368"/>
      <c r="B86" s="351" t="s">
        <v>2384</v>
      </c>
      <c r="C86" s="370"/>
      <c r="D86" s="371"/>
      <c r="E86" s="372"/>
      <c r="F86" s="373"/>
    </row>
    <row r="87" spans="1:6" ht="13.15" customHeight="1">
      <c r="A87" s="368" t="s">
        <v>2385</v>
      </c>
      <c r="B87" s="375" t="s">
        <v>2386</v>
      </c>
      <c r="C87" s="370" t="s">
        <v>209</v>
      </c>
      <c r="D87" s="371">
        <v>2</v>
      </c>
      <c r="E87" s="372"/>
      <c r="F87" s="373">
        <f>E87*D87</f>
        <v>0</v>
      </c>
    </row>
    <row r="88" spans="1:6" ht="14.25" customHeight="1">
      <c r="A88" s="333"/>
      <c r="B88" s="340" t="s">
        <v>2387</v>
      </c>
      <c r="C88" s="335"/>
      <c r="D88" s="336"/>
      <c r="E88" s="337"/>
      <c r="F88" s="338"/>
    </row>
    <row r="89" spans="1:6" ht="13.15" customHeight="1">
      <c r="A89" s="368" t="s">
        <v>2388</v>
      </c>
      <c r="B89" s="375" t="s">
        <v>2389</v>
      </c>
      <c r="C89" s="370" t="s">
        <v>209</v>
      </c>
      <c r="D89" s="371">
        <v>5</v>
      </c>
      <c r="E89" s="372"/>
      <c r="F89" s="373">
        <f>E89*D89</f>
        <v>0</v>
      </c>
    </row>
    <row r="90" spans="1:6" ht="14.25" customHeight="1">
      <c r="A90" s="333"/>
      <c r="B90" s="340" t="s">
        <v>2390</v>
      </c>
      <c r="C90" s="335"/>
      <c r="D90" s="336"/>
      <c r="E90" s="337"/>
      <c r="F90" s="338"/>
    </row>
    <row r="91" spans="1:6" ht="18.75" customHeight="1">
      <c r="A91" s="333" t="s">
        <v>2391</v>
      </c>
      <c r="B91" s="339" t="s">
        <v>2222</v>
      </c>
      <c r="C91" s="335"/>
      <c r="D91" s="336"/>
      <c r="E91" s="337"/>
      <c r="F91" s="338"/>
    </row>
    <row r="92" spans="1:6" ht="14.45" customHeight="1">
      <c r="A92" s="333" t="s">
        <v>2392</v>
      </c>
      <c r="B92" s="339" t="s">
        <v>2393</v>
      </c>
      <c r="C92" s="335" t="s">
        <v>209</v>
      </c>
      <c r="D92" s="336">
        <v>2</v>
      </c>
      <c r="E92" s="337"/>
      <c r="F92" s="338">
        <f>E92*D92</f>
        <v>0</v>
      </c>
    </row>
    <row r="93" spans="1:6" ht="30" customHeight="1">
      <c r="A93" s="333"/>
      <c r="B93" s="340" t="s">
        <v>2394</v>
      </c>
      <c r="C93" s="335"/>
      <c r="D93" s="336"/>
      <c r="E93" s="337"/>
      <c r="F93" s="338"/>
    </row>
    <row r="94" spans="1:6" ht="14.45" customHeight="1">
      <c r="A94" s="333" t="s">
        <v>2395</v>
      </c>
      <c r="B94" s="339" t="s">
        <v>2396</v>
      </c>
      <c r="C94" s="335" t="s">
        <v>209</v>
      </c>
      <c r="D94" s="336">
        <v>2</v>
      </c>
      <c r="E94" s="337"/>
      <c r="F94" s="338">
        <f>E94*D94</f>
        <v>0</v>
      </c>
    </row>
    <row r="95" spans="1:6" ht="27.75" customHeight="1">
      <c r="A95" s="333"/>
      <c r="B95" s="340" t="s">
        <v>2397</v>
      </c>
      <c r="C95" s="335"/>
      <c r="D95" s="336"/>
      <c r="E95" s="337"/>
      <c r="F95" s="338"/>
    </row>
    <row r="96" spans="1:6" ht="14.45" customHeight="1">
      <c r="A96" s="333" t="s">
        <v>2398</v>
      </c>
      <c r="B96" s="339" t="s">
        <v>2399</v>
      </c>
      <c r="C96" s="335" t="s">
        <v>209</v>
      </c>
      <c r="D96" s="336">
        <v>1</v>
      </c>
      <c r="E96" s="337"/>
      <c r="F96" s="338">
        <f>E96*D96</f>
        <v>0</v>
      </c>
    </row>
    <row r="97" spans="1:6" ht="26.25" customHeight="1">
      <c r="A97" s="333"/>
      <c r="B97" s="340" t="s">
        <v>2400</v>
      </c>
      <c r="C97" s="335"/>
      <c r="D97" s="336"/>
      <c r="E97" s="337"/>
      <c r="F97" s="338"/>
    </row>
    <row r="98" spans="1:6" ht="14.45" customHeight="1">
      <c r="A98" s="333" t="s">
        <v>2401</v>
      </c>
      <c r="B98" s="339" t="s">
        <v>2399</v>
      </c>
      <c r="C98" s="335" t="s">
        <v>209</v>
      </c>
      <c r="D98" s="336">
        <v>2</v>
      </c>
      <c r="E98" s="337"/>
      <c r="F98" s="338">
        <f>E98*D98</f>
        <v>0</v>
      </c>
    </row>
    <row r="99" spans="1:6" ht="26.25" customHeight="1">
      <c r="A99" s="333"/>
      <c r="B99" s="340" t="s">
        <v>2402</v>
      </c>
      <c r="C99" s="335"/>
      <c r="D99" s="336"/>
      <c r="E99" s="337"/>
      <c r="F99" s="338"/>
    </row>
    <row r="100" spans="1:6" ht="14.45" customHeight="1">
      <c r="A100" s="333" t="s">
        <v>2403</v>
      </c>
      <c r="B100" s="339" t="s">
        <v>2404</v>
      </c>
      <c r="C100" s="335" t="s">
        <v>209</v>
      </c>
      <c r="D100" s="336">
        <v>2</v>
      </c>
      <c r="E100" s="337"/>
      <c r="F100" s="338">
        <f>E100*D100</f>
        <v>0</v>
      </c>
    </row>
    <row r="101" spans="1:6" ht="26.25" customHeight="1">
      <c r="A101" s="333"/>
      <c r="B101" s="340" t="s">
        <v>2405</v>
      </c>
      <c r="C101" s="335"/>
      <c r="D101" s="336"/>
      <c r="E101" s="337"/>
      <c r="F101" s="338"/>
    </row>
    <row r="102" spans="1:6" ht="14.45" customHeight="1">
      <c r="A102" s="333" t="s">
        <v>2406</v>
      </c>
      <c r="B102" s="339" t="s">
        <v>2404</v>
      </c>
      <c r="C102" s="335" t="s">
        <v>209</v>
      </c>
      <c r="D102" s="336">
        <v>2</v>
      </c>
      <c r="E102" s="337"/>
      <c r="F102" s="338">
        <f>E102*D102</f>
        <v>0</v>
      </c>
    </row>
    <row r="103" spans="1:6" ht="27" customHeight="1">
      <c r="A103" s="333"/>
      <c r="B103" s="340" t="s">
        <v>2407</v>
      </c>
      <c r="C103" s="335"/>
      <c r="D103" s="336"/>
      <c r="E103" s="337"/>
      <c r="F103" s="338"/>
    </row>
    <row r="104" spans="1:6" ht="14.45" customHeight="1">
      <c r="A104" s="376" t="s">
        <v>2408</v>
      </c>
      <c r="B104" s="339" t="s">
        <v>2272</v>
      </c>
      <c r="C104" s="335" t="s">
        <v>172</v>
      </c>
      <c r="D104" s="336">
        <v>1</v>
      </c>
      <c r="E104" s="337"/>
      <c r="F104" s="338">
        <f>E104*D104</f>
        <v>0</v>
      </c>
    </row>
    <row r="105" spans="1:6" ht="15.75" customHeight="1">
      <c r="A105" s="376"/>
      <c r="B105" s="377" t="s">
        <v>2273</v>
      </c>
      <c r="C105" s="335"/>
      <c r="D105" s="336"/>
      <c r="E105" s="337"/>
      <c r="F105" s="378"/>
    </row>
    <row r="106" spans="1:6" ht="14.45" customHeight="1">
      <c r="A106" s="333" t="s">
        <v>2409</v>
      </c>
      <c r="B106" s="339" t="s">
        <v>2275</v>
      </c>
      <c r="C106" s="335" t="s">
        <v>172</v>
      </c>
      <c r="D106" s="336">
        <v>1</v>
      </c>
      <c r="E106" s="337"/>
      <c r="F106" s="338">
        <f>E106*D106</f>
        <v>0</v>
      </c>
    </row>
    <row r="107" spans="1:6" ht="15.75" customHeight="1">
      <c r="A107" s="333"/>
      <c r="B107" s="377" t="s">
        <v>2276</v>
      </c>
      <c r="C107" s="335"/>
      <c r="D107" s="336"/>
      <c r="E107" s="337"/>
      <c r="F107" s="338"/>
    </row>
    <row r="108" spans="1:6" ht="14.45" customHeight="1">
      <c r="A108" s="333" t="s">
        <v>2410</v>
      </c>
      <c r="B108" s="339" t="s">
        <v>2278</v>
      </c>
      <c r="C108" s="335" t="s">
        <v>172</v>
      </c>
      <c r="D108" s="336">
        <v>1</v>
      </c>
      <c r="E108" s="337"/>
      <c r="F108" s="338">
        <f>E108*D108</f>
        <v>0</v>
      </c>
    </row>
    <row r="109" spans="1:6" ht="12" customHeight="1" thickBot="1">
      <c r="A109" s="363"/>
      <c r="B109" s="379"/>
      <c r="C109" s="365"/>
      <c r="D109" s="366"/>
      <c r="E109" s="367"/>
      <c r="F109" s="380"/>
    </row>
    <row r="110" spans="1:6" ht="9.75" hidden="1" customHeight="1" thickBot="1">
      <c r="A110" s="363"/>
      <c r="B110" s="381"/>
      <c r="C110" s="382"/>
      <c r="D110" s="383"/>
      <c r="E110" s="384"/>
      <c r="F110" s="385"/>
    </row>
    <row r="111" spans="1:6" ht="13.5" customHeight="1" thickBot="1">
      <c r="A111" s="386" t="s">
        <v>2279</v>
      </c>
      <c r="B111" s="466" t="s">
        <v>2411</v>
      </c>
      <c r="C111" s="467"/>
      <c r="D111" s="467"/>
      <c r="E111" s="468"/>
      <c r="F111" s="387">
        <f>SUM(F6:F109)</f>
        <v>0</v>
      </c>
    </row>
  </sheetData>
  <mergeCells count="6">
    <mergeCell ref="B111:E111"/>
    <mergeCell ref="A1:A2"/>
    <mergeCell ref="B1:D1"/>
    <mergeCell ref="E1:F1"/>
    <mergeCell ref="B2:D2"/>
    <mergeCell ref="E2:F2"/>
  </mergeCells>
  <printOptions horizontalCentered="1"/>
  <pageMargins left="0.7" right="0.7" top="0.75" bottom="0.75" header="0.3" footer="0.3"/>
  <pageSetup paperSize="9" scale="86" fitToHeight="0" orientation="landscape" r:id="rId1"/>
  <headerFooter alignWithMargins="0">
    <oddFooter>Stránka &amp;P</oddFooter>
  </headerFooter>
  <rowBreaks count="5" manualBreakCount="5">
    <brk id="12" max="5" man="1"/>
    <brk id="18" max="5" man="1"/>
    <brk id="30" max="5" man="1"/>
    <brk id="57" max="5" man="1"/>
    <brk id="91" max="5" man="1"/>
  </rowBreaks>
  <drawing r:id="rId2"/>
</worksheet>
</file>

<file path=xl/worksheets/sheet14.xml><?xml version="1.0" encoding="utf-8"?>
<worksheet xmlns="http://schemas.openxmlformats.org/spreadsheetml/2006/main" xmlns:r="http://schemas.openxmlformats.org/officeDocument/2006/relationships">
  <dimension ref="A1:F93"/>
  <sheetViews>
    <sheetView showZeros="0" view="pageBreakPreview" zoomScaleNormal="100" zoomScaleSheetLayoutView="100" workbookViewId="0">
      <selection activeCell="B97" sqref="B97"/>
    </sheetView>
  </sheetViews>
  <sheetFormatPr defaultRowHeight="12.75"/>
  <cols>
    <col min="1" max="1" width="14.33203125" style="319" customWidth="1"/>
    <col min="2" max="2" width="100.33203125" style="319" customWidth="1"/>
    <col min="3" max="3" width="11.33203125" style="319" customWidth="1"/>
    <col min="4" max="4" width="12.6640625" style="319" customWidth="1"/>
    <col min="5" max="5" width="13.1640625" style="319" customWidth="1"/>
    <col min="6" max="6" width="14.6640625" style="319" customWidth="1"/>
    <col min="7" max="256" width="9.33203125" style="319"/>
    <col min="257" max="257" width="14.33203125" style="319" customWidth="1"/>
    <col min="258" max="258" width="100.33203125" style="319" customWidth="1"/>
    <col min="259" max="259" width="11.33203125" style="319" customWidth="1"/>
    <col min="260" max="260" width="12.6640625" style="319" customWidth="1"/>
    <col min="261" max="261" width="13.1640625" style="319" customWidth="1"/>
    <col min="262" max="262" width="14.6640625" style="319" customWidth="1"/>
    <col min="263" max="512" width="9.33203125" style="319"/>
    <col min="513" max="513" width="14.33203125" style="319" customWidth="1"/>
    <col min="514" max="514" width="100.33203125" style="319" customWidth="1"/>
    <col min="515" max="515" width="11.33203125" style="319" customWidth="1"/>
    <col min="516" max="516" width="12.6640625" style="319" customWidth="1"/>
    <col min="517" max="517" width="13.1640625" style="319" customWidth="1"/>
    <col min="518" max="518" width="14.6640625" style="319" customWidth="1"/>
    <col min="519" max="768" width="9.33203125" style="319"/>
    <col min="769" max="769" width="14.33203125" style="319" customWidth="1"/>
    <col min="770" max="770" width="100.33203125" style="319" customWidth="1"/>
    <col min="771" max="771" width="11.33203125" style="319" customWidth="1"/>
    <col min="772" max="772" width="12.6640625" style="319" customWidth="1"/>
    <col min="773" max="773" width="13.1640625" style="319" customWidth="1"/>
    <col min="774" max="774" width="14.6640625" style="319" customWidth="1"/>
    <col min="775" max="1024" width="9.33203125" style="319"/>
    <col min="1025" max="1025" width="14.33203125" style="319" customWidth="1"/>
    <col min="1026" max="1026" width="100.33203125" style="319" customWidth="1"/>
    <col min="1027" max="1027" width="11.33203125" style="319" customWidth="1"/>
    <col min="1028" max="1028" width="12.6640625" style="319" customWidth="1"/>
    <col min="1029" max="1029" width="13.1640625" style="319" customWidth="1"/>
    <col min="1030" max="1030" width="14.6640625" style="319" customWidth="1"/>
    <col min="1031" max="1280" width="9.33203125" style="319"/>
    <col min="1281" max="1281" width="14.33203125" style="319" customWidth="1"/>
    <col min="1282" max="1282" width="100.33203125" style="319" customWidth="1"/>
    <col min="1283" max="1283" width="11.33203125" style="319" customWidth="1"/>
    <col min="1284" max="1284" width="12.6640625" style="319" customWidth="1"/>
    <col min="1285" max="1285" width="13.1640625" style="319" customWidth="1"/>
    <col min="1286" max="1286" width="14.6640625" style="319" customWidth="1"/>
    <col min="1287" max="1536" width="9.33203125" style="319"/>
    <col min="1537" max="1537" width="14.33203125" style="319" customWidth="1"/>
    <col min="1538" max="1538" width="100.33203125" style="319" customWidth="1"/>
    <col min="1539" max="1539" width="11.33203125" style="319" customWidth="1"/>
    <col min="1540" max="1540" width="12.6640625" style="319" customWidth="1"/>
    <col min="1541" max="1541" width="13.1640625" style="319" customWidth="1"/>
    <col min="1542" max="1542" width="14.6640625" style="319" customWidth="1"/>
    <col min="1543" max="1792" width="9.33203125" style="319"/>
    <col min="1793" max="1793" width="14.33203125" style="319" customWidth="1"/>
    <col min="1794" max="1794" width="100.33203125" style="319" customWidth="1"/>
    <col min="1795" max="1795" width="11.33203125" style="319" customWidth="1"/>
    <col min="1796" max="1796" width="12.6640625" style="319" customWidth="1"/>
    <col min="1797" max="1797" width="13.1640625" style="319" customWidth="1"/>
    <col min="1798" max="1798" width="14.6640625" style="319" customWidth="1"/>
    <col min="1799" max="2048" width="9.33203125" style="319"/>
    <col min="2049" max="2049" width="14.33203125" style="319" customWidth="1"/>
    <col min="2050" max="2050" width="100.33203125" style="319" customWidth="1"/>
    <col min="2051" max="2051" width="11.33203125" style="319" customWidth="1"/>
    <col min="2052" max="2052" width="12.6640625" style="319" customWidth="1"/>
    <col min="2053" max="2053" width="13.1640625" style="319" customWidth="1"/>
    <col min="2054" max="2054" width="14.6640625" style="319" customWidth="1"/>
    <col min="2055" max="2304" width="9.33203125" style="319"/>
    <col min="2305" max="2305" width="14.33203125" style="319" customWidth="1"/>
    <col min="2306" max="2306" width="100.33203125" style="319" customWidth="1"/>
    <col min="2307" max="2307" width="11.33203125" style="319" customWidth="1"/>
    <col min="2308" max="2308" width="12.6640625" style="319" customWidth="1"/>
    <col min="2309" max="2309" width="13.1640625" style="319" customWidth="1"/>
    <col min="2310" max="2310" width="14.6640625" style="319" customWidth="1"/>
    <col min="2311" max="2560" width="9.33203125" style="319"/>
    <col min="2561" max="2561" width="14.33203125" style="319" customWidth="1"/>
    <col min="2562" max="2562" width="100.33203125" style="319" customWidth="1"/>
    <col min="2563" max="2563" width="11.33203125" style="319" customWidth="1"/>
    <col min="2564" max="2564" width="12.6640625" style="319" customWidth="1"/>
    <col min="2565" max="2565" width="13.1640625" style="319" customWidth="1"/>
    <col min="2566" max="2566" width="14.6640625" style="319" customWidth="1"/>
    <col min="2567" max="2816" width="9.33203125" style="319"/>
    <col min="2817" max="2817" width="14.33203125" style="319" customWidth="1"/>
    <col min="2818" max="2818" width="100.33203125" style="319" customWidth="1"/>
    <col min="2819" max="2819" width="11.33203125" style="319" customWidth="1"/>
    <col min="2820" max="2820" width="12.6640625" style="319" customWidth="1"/>
    <col min="2821" max="2821" width="13.1640625" style="319" customWidth="1"/>
    <col min="2822" max="2822" width="14.6640625" style="319" customWidth="1"/>
    <col min="2823" max="3072" width="9.33203125" style="319"/>
    <col min="3073" max="3073" width="14.33203125" style="319" customWidth="1"/>
    <col min="3074" max="3074" width="100.33203125" style="319" customWidth="1"/>
    <col min="3075" max="3075" width="11.33203125" style="319" customWidth="1"/>
    <col min="3076" max="3076" width="12.6640625" style="319" customWidth="1"/>
    <col min="3077" max="3077" width="13.1640625" style="319" customWidth="1"/>
    <col min="3078" max="3078" width="14.6640625" style="319" customWidth="1"/>
    <col min="3079" max="3328" width="9.33203125" style="319"/>
    <col min="3329" max="3329" width="14.33203125" style="319" customWidth="1"/>
    <col min="3330" max="3330" width="100.33203125" style="319" customWidth="1"/>
    <col min="3331" max="3331" width="11.33203125" style="319" customWidth="1"/>
    <col min="3332" max="3332" width="12.6640625" style="319" customWidth="1"/>
    <col min="3333" max="3333" width="13.1640625" style="319" customWidth="1"/>
    <col min="3334" max="3334" width="14.6640625" style="319" customWidth="1"/>
    <col min="3335" max="3584" width="9.33203125" style="319"/>
    <col min="3585" max="3585" width="14.33203125" style="319" customWidth="1"/>
    <col min="3586" max="3586" width="100.33203125" style="319" customWidth="1"/>
    <col min="3587" max="3587" width="11.33203125" style="319" customWidth="1"/>
    <col min="3588" max="3588" width="12.6640625" style="319" customWidth="1"/>
    <col min="3589" max="3589" width="13.1640625" style="319" customWidth="1"/>
    <col min="3590" max="3590" width="14.6640625" style="319" customWidth="1"/>
    <col min="3591" max="3840" width="9.33203125" style="319"/>
    <col min="3841" max="3841" width="14.33203125" style="319" customWidth="1"/>
    <col min="3842" max="3842" width="100.33203125" style="319" customWidth="1"/>
    <col min="3843" max="3843" width="11.33203125" style="319" customWidth="1"/>
    <col min="3844" max="3844" width="12.6640625" style="319" customWidth="1"/>
    <col min="3845" max="3845" width="13.1640625" style="319" customWidth="1"/>
    <col min="3846" max="3846" width="14.6640625" style="319" customWidth="1"/>
    <col min="3847" max="4096" width="9.33203125" style="319"/>
    <col min="4097" max="4097" width="14.33203125" style="319" customWidth="1"/>
    <col min="4098" max="4098" width="100.33203125" style="319" customWidth="1"/>
    <col min="4099" max="4099" width="11.33203125" style="319" customWidth="1"/>
    <col min="4100" max="4100" width="12.6640625" style="319" customWidth="1"/>
    <col min="4101" max="4101" width="13.1640625" style="319" customWidth="1"/>
    <col min="4102" max="4102" width="14.6640625" style="319" customWidth="1"/>
    <col min="4103" max="4352" width="9.33203125" style="319"/>
    <col min="4353" max="4353" width="14.33203125" style="319" customWidth="1"/>
    <col min="4354" max="4354" width="100.33203125" style="319" customWidth="1"/>
    <col min="4355" max="4355" width="11.33203125" style="319" customWidth="1"/>
    <col min="4356" max="4356" width="12.6640625" style="319" customWidth="1"/>
    <col min="4357" max="4357" width="13.1640625" style="319" customWidth="1"/>
    <col min="4358" max="4358" width="14.6640625" style="319" customWidth="1"/>
    <col min="4359" max="4608" width="9.33203125" style="319"/>
    <col min="4609" max="4609" width="14.33203125" style="319" customWidth="1"/>
    <col min="4610" max="4610" width="100.33203125" style="319" customWidth="1"/>
    <col min="4611" max="4611" width="11.33203125" style="319" customWidth="1"/>
    <col min="4612" max="4612" width="12.6640625" style="319" customWidth="1"/>
    <col min="4613" max="4613" width="13.1640625" style="319" customWidth="1"/>
    <col min="4614" max="4614" width="14.6640625" style="319" customWidth="1"/>
    <col min="4615" max="4864" width="9.33203125" style="319"/>
    <col min="4865" max="4865" width="14.33203125" style="319" customWidth="1"/>
    <col min="4866" max="4866" width="100.33203125" style="319" customWidth="1"/>
    <col min="4867" max="4867" width="11.33203125" style="319" customWidth="1"/>
    <col min="4868" max="4868" width="12.6640625" style="319" customWidth="1"/>
    <col min="4869" max="4869" width="13.1640625" style="319" customWidth="1"/>
    <col min="4870" max="4870" width="14.6640625" style="319" customWidth="1"/>
    <col min="4871" max="5120" width="9.33203125" style="319"/>
    <col min="5121" max="5121" width="14.33203125" style="319" customWidth="1"/>
    <col min="5122" max="5122" width="100.33203125" style="319" customWidth="1"/>
    <col min="5123" max="5123" width="11.33203125" style="319" customWidth="1"/>
    <col min="5124" max="5124" width="12.6640625" style="319" customWidth="1"/>
    <col min="5125" max="5125" width="13.1640625" style="319" customWidth="1"/>
    <col min="5126" max="5126" width="14.6640625" style="319" customWidth="1"/>
    <col min="5127" max="5376" width="9.33203125" style="319"/>
    <col min="5377" max="5377" width="14.33203125" style="319" customWidth="1"/>
    <col min="5378" max="5378" width="100.33203125" style="319" customWidth="1"/>
    <col min="5379" max="5379" width="11.33203125" style="319" customWidth="1"/>
    <col min="5380" max="5380" width="12.6640625" style="319" customWidth="1"/>
    <col min="5381" max="5381" width="13.1640625" style="319" customWidth="1"/>
    <col min="5382" max="5382" width="14.6640625" style="319" customWidth="1"/>
    <col min="5383" max="5632" width="9.33203125" style="319"/>
    <col min="5633" max="5633" width="14.33203125" style="319" customWidth="1"/>
    <col min="5634" max="5634" width="100.33203125" style="319" customWidth="1"/>
    <col min="5635" max="5635" width="11.33203125" style="319" customWidth="1"/>
    <col min="5636" max="5636" width="12.6640625" style="319" customWidth="1"/>
    <col min="5637" max="5637" width="13.1640625" style="319" customWidth="1"/>
    <col min="5638" max="5638" width="14.6640625" style="319" customWidth="1"/>
    <col min="5639" max="5888" width="9.33203125" style="319"/>
    <col min="5889" max="5889" width="14.33203125" style="319" customWidth="1"/>
    <col min="5890" max="5890" width="100.33203125" style="319" customWidth="1"/>
    <col min="5891" max="5891" width="11.33203125" style="319" customWidth="1"/>
    <col min="5892" max="5892" width="12.6640625" style="319" customWidth="1"/>
    <col min="5893" max="5893" width="13.1640625" style="319" customWidth="1"/>
    <col min="5894" max="5894" width="14.6640625" style="319" customWidth="1"/>
    <col min="5895" max="6144" width="9.33203125" style="319"/>
    <col min="6145" max="6145" width="14.33203125" style="319" customWidth="1"/>
    <col min="6146" max="6146" width="100.33203125" style="319" customWidth="1"/>
    <col min="6147" max="6147" width="11.33203125" style="319" customWidth="1"/>
    <col min="6148" max="6148" width="12.6640625" style="319" customWidth="1"/>
    <col min="6149" max="6149" width="13.1640625" style="319" customWidth="1"/>
    <col min="6150" max="6150" width="14.6640625" style="319" customWidth="1"/>
    <col min="6151" max="6400" width="9.33203125" style="319"/>
    <col min="6401" max="6401" width="14.33203125" style="319" customWidth="1"/>
    <col min="6402" max="6402" width="100.33203125" style="319" customWidth="1"/>
    <col min="6403" max="6403" width="11.33203125" style="319" customWidth="1"/>
    <col min="6404" max="6404" width="12.6640625" style="319" customWidth="1"/>
    <col min="6405" max="6405" width="13.1640625" style="319" customWidth="1"/>
    <col min="6406" max="6406" width="14.6640625" style="319" customWidth="1"/>
    <col min="6407" max="6656" width="9.33203125" style="319"/>
    <col min="6657" max="6657" width="14.33203125" style="319" customWidth="1"/>
    <col min="6658" max="6658" width="100.33203125" style="319" customWidth="1"/>
    <col min="6659" max="6659" width="11.33203125" style="319" customWidth="1"/>
    <col min="6660" max="6660" width="12.6640625" style="319" customWidth="1"/>
    <col min="6661" max="6661" width="13.1640625" style="319" customWidth="1"/>
    <col min="6662" max="6662" width="14.6640625" style="319" customWidth="1"/>
    <col min="6663" max="6912" width="9.33203125" style="319"/>
    <col min="6913" max="6913" width="14.33203125" style="319" customWidth="1"/>
    <col min="6914" max="6914" width="100.33203125" style="319" customWidth="1"/>
    <col min="6915" max="6915" width="11.33203125" style="319" customWidth="1"/>
    <col min="6916" max="6916" width="12.6640625" style="319" customWidth="1"/>
    <col min="6917" max="6917" width="13.1640625" style="319" customWidth="1"/>
    <col min="6918" max="6918" width="14.6640625" style="319" customWidth="1"/>
    <col min="6919" max="7168" width="9.33203125" style="319"/>
    <col min="7169" max="7169" width="14.33203125" style="319" customWidth="1"/>
    <col min="7170" max="7170" width="100.33203125" style="319" customWidth="1"/>
    <col min="7171" max="7171" width="11.33203125" style="319" customWidth="1"/>
    <col min="7172" max="7172" width="12.6640625" style="319" customWidth="1"/>
    <col min="7173" max="7173" width="13.1640625" style="319" customWidth="1"/>
    <col min="7174" max="7174" width="14.6640625" style="319" customWidth="1"/>
    <col min="7175" max="7424" width="9.33203125" style="319"/>
    <col min="7425" max="7425" width="14.33203125" style="319" customWidth="1"/>
    <col min="7426" max="7426" width="100.33203125" style="319" customWidth="1"/>
    <col min="7427" max="7427" width="11.33203125" style="319" customWidth="1"/>
    <col min="7428" max="7428" width="12.6640625" style="319" customWidth="1"/>
    <col min="7429" max="7429" width="13.1640625" style="319" customWidth="1"/>
    <col min="7430" max="7430" width="14.6640625" style="319" customWidth="1"/>
    <col min="7431" max="7680" width="9.33203125" style="319"/>
    <col min="7681" max="7681" width="14.33203125" style="319" customWidth="1"/>
    <col min="7682" max="7682" width="100.33203125" style="319" customWidth="1"/>
    <col min="7683" max="7683" width="11.33203125" style="319" customWidth="1"/>
    <col min="7684" max="7684" width="12.6640625" style="319" customWidth="1"/>
    <col min="7685" max="7685" width="13.1640625" style="319" customWidth="1"/>
    <col min="7686" max="7686" width="14.6640625" style="319" customWidth="1"/>
    <col min="7687" max="7936" width="9.33203125" style="319"/>
    <col min="7937" max="7937" width="14.33203125" style="319" customWidth="1"/>
    <col min="7938" max="7938" width="100.33203125" style="319" customWidth="1"/>
    <col min="7939" max="7939" width="11.33203125" style="319" customWidth="1"/>
    <col min="7940" max="7940" width="12.6640625" style="319" customWidth="1"/>
    <col min="7941" max="7941" width="13.1640625" style="319" customWidth="1"/>
    <col min="7942" max="7942" width="14.6640625" style="319" customWidth="1"/>
    <col min="7943" max="8192" width="9.33203125" style="319"/>
    <col min="8193" max="8193" width="14.33203125" style="319" customWidth="1"/>
    <col min="8194" max="8194" width="100.33203125" style="319" customWidth="1"/>
    <col min="8195" max="8195" width="11.33203125" style="319" customWidth="1"/>
    <col min="8196" max="8196" width="12.6640625" style="319" customWidth="1"/>
    <col min="8197" max="8197" width="13.1640625" style="319" customWidth="1"/>
    <col min="8198" max="8198" width="14.6640625" style="319" customWidth="1"/>
    <col min="8199" max="8448" width="9.33203125" style="319"/>
    <col min="8449" max="8449" width="14.33203125" style="319" customWidth="1"/>
    <col min="8450" max="8450" width="100.33203125" style="319" customWidth="1"/>
    <col min="8451" max="8451" width="11.33203125" style="319" customWidth="1"/>
    <col min="8452" max="8452" width="12.6640625" style="319" customWidth="1"/>
    <col min="8453" max="8453" width="13.1640625" style="319" customWidth="1"/>
    <col min="8454" max="8454" width="14.6640625" style="319" customWidth="1"/>
    <col min="8455" max="8704" width="9.33203125" style="319"/>
    <col min="8705" max="8705" width="14.33203125" style="319" customWidth="1"/>
    <col min="8706" max="8706" width="100.33203125" style="319" customWidth="1"/>
    <col min="8707" max="8707" width="11.33203125" style="319" customWidth="1"/>
    <col min="8708" max="8708" width="12.6640625" style="319" customWidth="1"/>
    <col min="8709" max="8709" width="13.1640625" style="319" customWidth="1"/>
    <col min="8710" max="8710" width="14.6640625" style="319" customWidth="1"/>
    <col min="8711" max="8960" width="9.33203125" style="319"/>
    <col min="8961" max="8961" width="14.33203125" style="319" customWidth="1"/>
    <col min="8962" max="8962" width="100.33203125" style="319" customWidth="1"/>
    <col min="8963" max="8963" width="11.33203125" style="319" customWidth="1"/>
    <col min="8964" max="8964" width="12.6640625" style="319" customWidth="1"/>
    <col min="8965" max="8965" width="13.1640625" style="319" customWidth="1"/>
    <col min="8966" max="8966" width="14.6640625" style="319" customWidth="1"/>
    <col min="8967" max="9216" width="9.33203125" style="319"/>
    <col min="9217" max="9217" width="14.33203125" style="319" customWidth="1"/>
    <col min="9218" max="9218" width="100.33203125" style="319" customWidth="1"/>
    <col min="9219" max="9219" width="11.33203125" style="319" customWidth="1"/>
    <col min="9220" max="9220" width="12.6640625" style="319" customWidth="1"/>
    <col min="9221" max="9221" width="13.1640625" style="319" customWidth="1"/>
    <col min="9222" max="9222" width="14.6640625" style="319" customWidth="1"/>
    <col min="9223" max="9472" width="9.33203125" style="319"/>
    <col min="9473" max="9473" width="14.33203125" style="319" customWidth="1"/>
    <col min="9474" max="9474" width="100.33203125" style="319" customWidth="1"/>
    <col min="9475" max="9475" width="11.33203125" style="319" customWidth="1"/>
    <col min="9476" max="9476" width="12.6640625" style="319" customWidth="1"/>
    <col min="9477" max="9477" width="13.1640625" style="319" customWidth="1"/>
    <col min="9478" max="9478" width="14.6640625" style="319" customWidth="1"/>
    <col min="9479" max="9728" width="9.33203125" style="319"/>
    <col min="9729" max="9729" width="14.33203125" style="319" customWidth="1"/>
    <col min="9730" max="9730" width="100.33203125" style="319" customWidth="1"/>
    <col min="9731" max="9731" width="11.33203125" style="319" customWidth="1"/>
    <col min="9732" max="9732" width="12.6640625" style="319" customWidth="1"/>
    <col min="9733" max="9733" width="13.1640625" style="319" customWidth="1"/>
    <col min="9734" max="9734" width="14.6640625" style="319" customWidth="1"/>
    <col min="9735" max="9984" width="9.33203125" style="319"/>
    <col min="9985" max="9985" width="14.33203125" style="319" customWidth="1"/>
    <col min="9986" max="9986" width="100.33203125" style="319" customWidth="1"/>
    <col min="9987" max="9987" width="11.33203125" style="319" customWidth="1"/>
    <col min="9988" max="9988" width="12.6640625" style="319" customWidth="1"/>
    <col min="9989" max="9989" width="13.1640625" style="319" customWidth="1"/>
    <col min="9990" max="9990" width="14.6640625" style="319" customWidth="1"/>
    <col min="9991" max="10240" width="9.33203125" style="319"/>
    <col min="10241" max="10241" width="14.33203125" style="319" customWidth="1"/>
    <col min="10242" max="10242" width="100.33203125" style="319" customWidth="1"/>
    <col min="10243" max="10243" width="11.33203125" style="319" customWidth="1"/>
    <col min="10244" max="10244" width="12.6640625" style="319" customWidth="1"/>
    <col min="10245" max="10245" width="13.1640625" style="319" customWidth="1"/>
    <col min="10246" max="10246" width="14.6640625" style="319" customWidth="1"/>
    <col min="10247" max="10496" width="9.33203125" style="319"/>
    <col min="10497" max="10497" width="14.33203125" style="319" customWidth="1"/>
    <col min="10498" max="10498" width="100.33203125" style="319" customWidth="1"/>
    <col min="10499" max="10499" width="11.33203125" style="319" customWidth="1"/>
    <col min="10500" max="10500" width="12.6640625" style="319" customWidth="1"/>
    <col min="10501" max="10501" width="13.1640625" style="319" customWidth="1"/>
    <col min="10502" max="10502" width="14.6640625" style="319" customWidth="1"/>
    <col min="10503" max="10752" width="9.33203125" style="319"/>
    <col min="10753" max="10753" width="14.33203125" style="319" customWidth="1"/>
    <col min="10754" max="10754" width="100.33203125" style="319" customWidth="1"/>
    <col min="10755" max="10755" width="11.33203125" style="319" customWidth="1"/>
    <col min="10756" max="10756" width="12.6640625" style="319" customWidth="1"/>
    <col min="10757" max="10757" width="13.1640625" style="319" customWidth="1"/>
    <col min="10758" max="10758" width="14.6640625" style="319" customWidth="1"/>
    <col min="10759" max="11008" width="9.33203125" style="319"/>
    <col min="11009" max="11009" width="14.33203125" style="319" customWidth="1"/>
    <col min="11010" max="11010" width="100.33203125" style="319" customWidth="1"/>
    <col min="11011" max="11011" width="11.33203125" style="319" customWidth="1"/>
    <col min="11012" max="11012" width="12.6640625" style="319" customWidth="1"/>
    <col min="11013" max="11013" width="13.1640625" style="319" customWidth="1"/>
    <col min="11014" max="11014" width="14.6640625" style="319" customWidth="1"/>
    <col min="11015" max="11264" width="9.33203125" style="319"/>
    <col min="11265" max="11265" width="14.33203125" style="319" customWidth="1"/>
    <col min="11266" max="11266" width="100.33203125" style="319" customWidth="1"/>
    <col min="11267" max="11267" width="11.33203125" style="319" customWidth="1"/>
    <col min="11268" max="11268" width="12.6640625" style="319" customWidth="1"/>
    <col min="11269" max="11269" width="13.1640625" style="319" customWidth="1"/>
    <col min="11270" max="11270" width="14.6640625" style="319" customWidth="1"/>
    <col min="11271" max="11520" width="9.33203125" style="319"/>
    <col min="11521" max="11521" width="14.33203125" style="319" customWidth="1"/>
    <col min="11522" max="11522" width="100.33203125" style="319" customWidth="1"/>
    <col min="11523" max="11523" width="11.33203125" style="319" customWidth="1"/>
    <col min="11524" max="11524" width="12.6640625" style="319" customWidth="1"/>
    <col min="11525" max="11525" width="13.1640625" style="319" customWidth="1"/>
    <col min="11526" max="11526" width="14.6640625" style="319" customWidth="1"/>
    <col min="11527" max="11776" width="9.33203125" style="319"/>
    <col min="11777" max="11777" width="14.33203125" style="319" customWidth="1"/>
    <col min="11778" max="11778" width="100.33203125" style="319" customWidth="1"/>
    <col min="11779" max="11779" width="11.33203125" style="319" customWidth="1"/>
    <col min="11780" max="11780" width="12.6640625" style="319" customWidth="1"/>
    <col min="11781" max="11781" width="13.1640625" style="319" customWidth="1"/>
    <col min="11782" max="11782" width="14.6640625" style="319" customWidth="1"/>
    <col min="11783" max="12032" width="9.33203125" style="319"/>
    <col min="12033" max="12033" width="14.33203125" style="319" customWidth="1"/>
    <col min="12034" max="12034" width="100.33203125" style="319" customWidth="1"/>
    <col min="12035" max="12035" width="11.33203125" style="319" customWidth="1"/>
    <col min="12036" max="12036" width="12.6640625" style="319" customWidth="1"/>
    <col min="12037" max="12037" width="13.1640625" style="319" customWidth="1"/>
    <col min="12038" max="12038" width="14.6640625" style="319" customWidth="1"/>
    <col min="12039" max="12288" width="9.33203125" style="319"/>
    <col min="12289" max="12289" width="14.33203125" style="319" customWidth="1"/>
    <col min="12290" max="12290" width="100.33203125" style="319" customWidth="1"/>
    <col min="12291" max="12291" width="11.33203125" style="319" customWidth="1"/>
    <col min="12292" max="12292" width="12.6640625" style="319" customWidth="1"/>
    <col min="12293" max="12293" width="13.1640625" style="319" customWidth="1"/>
    <col min="12294" max="12294" width="14.6640625" style="319" customWidth="1"/>
    <col min="12295" max="12544" width="9.33203125" style="319"/>
    <col min="12545" max="12545" width="14.33203125" style="319" customWidth="1"/>
    <col min="12546" max="12546" width="100.33203125" style="319" customWidth="1"/>
    <col min="12547" max="12547" width="11.33203125" style="319" customWidth="1"/>
    <col min="12548" max="12548" width="12.6640625" style="319" customWidth="1"/>
    <col min="12549" max="12549" width="13.1640625" style="319" customWidth="1"/>
    <col min="12550" max="12550" width="14.6640625" style="319" customWidth="1"/>
    <col min="12551" max="12800" width="9.33203125" style="319"/>
    <col min="12801" max="12801" width="14.33203125" style="319" customWidth="1"/>
    <col min="12802" max="12802" width="100.33203125" style="319" customWidth="1"/>
    <col min="12803" max="12803" width="11.33203125" style="319" customWidth="1"/>
    <col min="12804" max="12804" width="12.6640625" style="319" customWidth="1"/>
    <col min="12805" max="12805" width="13.1640625" style="319" customWidth="1"/>
    <col min="12806" max="12806" width="14.6640625" style="319" customWidth="1"/>
    <col min="12807" max="13056" width="9.33203125" style="319"/>
    <col min="13057" max="13057" width="14.33203125" style="319" customWidth="1"/>
    <col min="13058" max="13058" width="100.33203125" style="319" customWidth="1"/>
    <col min="13059" max="13059" width="11.33203125" style="319" customWidth="1"/>
    <col min="13060" max="13060" width="12.6640625" style="319" customWidth="1"/>
    <col min="13061" max="13061" width="13.1640625" style="319" customWidth="1"/>
    <col min="13062" max="13062" width="14.6640625" style="319" customWidth="1"/>
    <col min="13063" max="13312" width="9.33203125" style="319"/>
    <col min="13313" max="13313" width="14.33203125" style="319" customWidth="1"/>
    <col min="13314" max="13314" width="100.33203125" style="319" customWidth="1"/>
    <col min="13315" max="13315" width="11.33203125" style="319" customWidth="1"/>
    <col min="13316" max="13316" width="12.6640625" style="319" customWidth="1"/>
    <col min="13317" max="13317" width="13.1640625" style="319" customWidth="1"/>
    <col min="13318" max="13318" width="14.6640625" style="319" customWidth="1"/>
    <col min="13319" max="13568" width="9.33203125" style="319"/>
    <col min="13569" max="13569" width="14.33203125" style="319" customWidth="1"/>
    <col min="13570" max="13570" width="100.33203125" style="319" customWidth="1"/>
    <col min="13571" max="13571" width="11.33203125" style="319" customWidth="1"/>
    <col min="13572" max="13572" width="12.6640625" style="319" customWidth="1"/>
    <col min="13573" max="13573" width="13.1640625" style="319" customWidth="1"/>
    <col min="13574" max="13574" width="14.6640625" style="319" customWidth="1"/>
    <col min="13575" max="13824" width="9.33203125" style="319"/>
    <col min="13825" max="13825" width="14.33203125" style="319" customWidth="1"/>
    <col min="13826" max="13826" width="100.33203125" style="319" customWidth="1"/>
    <col min="13827" max="13827" width="11.33203125" style="319" customWidth="1"/>
    <col min="13828" max="13828" width="12.6640625" style="319" customWidth="1"/>
    <col min="13829" max="13829" width="13.1640625" style="319" customWidth="1"/>
    <col min="13830" max="13830" width="14.6640625" style="319" customWidth="1"/>
    <col min="13831" max="14080" width="9.33203125" style="319"/>
    <col min="14081" max="14081" width="14.33203125" style="319" customWidth="1"/>
    <col min="14082" max="14082" width="100.33203125" style="319" customWidth="1"/>
    <col min="14083" max="14083" width="11.33203125" style="319" customWidth="1"/>
    <col min="14084" max="14084" width="12.6640625" style="319" customWidth="1"/>
    <col min="14085" max="14085" width="13.1640625" style="319" customWidth="1"/>
    <col min="14086" max="14086" width="14.6640625" style="319" customWidth="1"/>
    <col min="14087" max="14336" width="9.33203125" style="319"/>
    <col min="14337" max="14337" width="14.33203125" style="319" customWidth="1"/>
    <col min="14338" max="14338" width="100.33203125" style="319" customWidth="1"/>
    <col min="14339" max="14339" width="11.33203125" style="319" customWidth="1"/>
    <col min="14340" max="14340" width="12.6640625" style="319" customWidth="1"/>
    <col min="14341" max="14341" width="13.1640625" style="319" customWidth="1"/>
    <col min="14342" max="14342" width="14.6640625" style="319" customWidth="1"/>
    <col min="14343" max="14592" width="9.33203125" style="319"/>
    <col min="14593" max="14593" width="14.33203125" style="319" customWidth="1"/>
    <col min="14594" max="14594" width="100.33203125" style="319" customWidth="1"/>
    <col min="14595" max="14595" width="11.33203125" style="319" customWidth="1"/>
    <col min="14596" max="14596" width="12.6640625" style="319" customWidth="1"/>
    <col min="14597" max="14597" width="13.1640625" style="319" customWidth="1"/>
    <col min="14598" max="14598" width="14.6640625" style="319" customWidth="1"/>
    <col min="14599" max="14848" width="9.33203125" style="319"/>
    <col min="14849" max="14849" width="14.33203125" style="319" customWidth="1"/>
    <col min="14850" max="14850" width="100.33203125" style="319" customWidth="1"/>
    <col min="14851" max="14851" width="11.33203125" style="319" customWidth="1"/>
    <col min="14852" max="14852" width="12.6640625" style="319" customWidth="1"/>
    <col min="14853" max="14853" width="13.1640625" style="319" customWidth="1"/>
    <col min="14854" max="14854" width="14.6640625" style="319" customWidth="1"/>
    <col min="14855" max="15104" width="9.33203125" style="319"/>
    <col min="15105" max="15105" width="14.33203125" style="319" customWidth="1"/>
    <col min="15106" max="15106" width="100.33203125" style="319" customWidth="1"/>
    <col min="15107" max="15107" width="11.33203125" style="319" customWidth="1"/>
    <col min="15108" max="15108" width="12.6640625" style="319" customWidth="1"/>
    <col min="15109" max="15109" width="13.1640625" style="319" customWidth="1"/>
    <col min="15110" max="15110" width="14.6640625" style="319" customWidth="1"/>
    <col min="15111" max="15360" width="9.33203125" style="319"/>
    <col min="15361" max="15361" width="14.33203125" style="319" customWidth="1"/>
    <col min="15362" max="15362" width="100.33203125" style="319" customWidth="1"/>
    <col min="15363" max="15363" width="11.33203125" style="319" customWidth="1"/>
    <col min="15364" max="15364" width="12.6640625" style="319" customWidth="1"/>
    <col min="15365" max="15365" width="13.1640625" style="319" customWidth="1"/>
    <col min="15366" max="15366" width="14.6640625" style="319" customWidth="1"/>
    <col min="15367" max="15616" width="9.33203125" style="319"/>
    <col min="15617" max="15617" width="14.33203125" style="319" customWidth="1"/>
    <col min="15618" max="15618" width="100.33203125" style="319" customWidth="1"/>
    <col min="15619" max="15619" width="11.33203125" style="319" customWidth="1"/>
    <col min="15620" max="15620" width="12.6640625" style="319" customWidth="1"/>
    <col min="15621" max="15621" width="13.1640625" style="319" customWidth="1"/>
    <col min="15622" max="15622" width="14.6640625" style="319" customWidth="1"/>
    <col min="15623" max="15872" width="9.33203125" style="319"/>
    <col min="15873" max="15873" width="14.33203125" style="319" customWidth="1"/>
    <col min="15874" max="15874" width="100.33203125" style="319" customWidth="1"/>
    <col min="15875" max="15875" width="11.33203125" style="319" customWidth="1"/>
    <col min="15876" max="15876" width="12.6640625" style="319" customWidth="1"/>
    <col min="15877" max="15877" width="13.1640625" style="319" customWidth="1"/>
    <col min="15878" max="15878" width="14.6640625" style="319" customWidth="1"/>
    <col min="15879" max="16128" width="9.33203125" style="319"/>
    <col min="16129" max="16129" width="14.33203125" style="319" customWidth="1"/>
    <col min="16130" max="16130" width="100.33203125" style="319" customWidth="1"/>
    <col min="16131" max="16131" width="11.33203125" style="319" customWidth="1"/>
    <col min="16132" max="16132" width="12.6640625" style="319" customWidth="1"/>
    <col min="16133" max="16133" width="13.1640625" style="319" customWidth="1"/>
    <col min="16134" max="16134" width="14.6640625" style="319" customWidth="1"/>
    <col min="16135" max="16384" width="9.33203125" style="319"/>
  </cols>
  <sheetData>
    <row r="1" spans="1:6">
      <c r="A1" s="469" t="s">
        <v>2412</v>
      </c>
      <c r="B1" s="471" t="s">
        <v>2413</v>
      </c>
      <c r="C1" s="472"/>
      <c r="D1" s="472"/>
      <c r="E1" s="473"/>
      <c r="F1" s="473"/>
    </row>
    <row r="2" spans="1:6" ht="9.6" customHeight="1" thickBot="1">
      <c r="A2" s="470"/>
      <c r="B2" s="474"/>
      <c r="C2" s="475"/>
      <c r="D2" s="475"/>
      <c r="E2" s="476"/>
      <c r="F2" s="476"/>
    </row>
    <row r="3" spans="1:6" s="325" customFormat="1" ht="25.5">
      <c r="A3" s="320" t="s">
        <v>2192</v>
      </c>
      <c r="B3" s="321" t="s">
        <v>2193</v>
      </c>
      <c r="C3" s="322" t="s">
        <v>2194</v>
      </c>
      <c r="D3" s="322" t="s">
        <v>155</v>
      </c>
      <c r="E3" s="323" t="s">
        <v>2195</v>
      </c>
      <c r="F3" s="324" t="s">
        <v>2196</v>
      </c>
    </row>
    <row r="4" spans="1:6" s="325" customFormat="1" ht="12" customHeight="1">
      <c r="A4" s="326">
        <v>1</v>
      </c>
      <c r="B4" s="327">
        <v>2</v>
      </c>
      <c r="C4" s="327">
        <v>3</v>
      </c>
      <c r="D4" s="327">
        <v>4</v>
      </c>
      <c r="E4" s="328">
        <v>5</v>
      </c>
      <c r="F4" s="329">
        <v>6</v>
      </c>
    </row>
    <row r="5" spans="1:6" s="325" customFormat="1" ht="13.5" thickBot="1">
      <c r="A5" s="330" t="s">
        <v>2197</v>
      </c>
      <c r="B5" s="331" t="s">
        <v>2197</v>
      </c>
      <c r="C5" s="331" t="s">
        <v>2198</v>
      </c>
      <c r="D5" s="331" t="s">
        <v>2198</v>
      </c>
      <c r="E5" s="331" t="s">
        <v>2199</v>
      </c>
      <c r="F5" s="332" t="s">
        <v>2199</v>
      </c>
    </row>
    <row r="6" spans="1:6" ht="21.75" customHeight="1">
      <c r="A6" s="333"/>
      <c r="B6" s="334" t="s">
        <v>2200</v>
      </c>
      <c r="C6" s="335"/>
      <c r="D6" s="336"/>
      <c r="E6" s="337"/>
      <c r="F6" s="338">
        <f>E6*D6</f>
        <v>0</v>
      </c>
    </row>
    <row r="7" spans="1:6" ht="15" customHeight="1">
      <c r="A7" s="333" t="s">
        <v>2414</v>
      </c>
      <c r="B7" s="339" t="s">
        <v>2415</v>
      </c>
      <c r="C7" s="335" t="s">
        <v>209</v>
      </c>
      <c r="D7" s="336">
        <v>1</v>
      </c>
      <c r="E7" s="337"/>
      <c r="F7" s="338">
        <f>E7*D7</f>
        <v>0</v>
      </c>
    </row>
    <row r="8" spans="1:6" ht="88.5" customHeight="1">
      <c r="A8" s="333"/>
      <c r="B8" s="340" t="s">
        <v>2416</v>
      </c>
      <c r="C8" s="335"/>
      <c r="D8" s="336"/>
      <c r="E8" s="337"/>
      <c r="F8" s="338"/>
    </row>
    <row r="9" spans="1:6" ht="15" customHeight="1">
      <c r="A9" s="341" t="s">
        <v>2417</v>
      </c>
      <c r="B9" s="342" t="s">
        <v>2418</v>
      </c>
      <c r="C9" s="343" t="s">
        <v>209</v>
      </c>
      <c r="D9" s="344">
        <v>4</v>
      </c>
      <c r="E9" s="345"/>
      <c r="F9" s="346">
        <f>E9*D9</f>
        <v>0</v>
      </c>
    </row>
    <row r="10" spans="1:6" ht="99" customHeight="1">
      <c r="A10" s="347"/>
      <c r="B10" s="348" t="s">
        <v>2419</v>
      </c>
      <c r="C10" s="335"/>
      <c r="D10" s="349"/>
      <c r="E10" s="337"/>
      <c r="F10" s="338"/>
    </row>
    <row r="11" spans="1:6" ht="15" customHeight="1">
      <c r="A11" s="341" t="s">
        <v>2420</v>
      </c>
      <c r="B11" s="342" t="s">
        <v>2421</v>
      </c>
      <c r="C11" s="343" t="s">
        <v>209</v>
      </c>
      <c r="D11" s="344">
        <v>1</v>
      </c>
      <c r="E11" s="345"/>
      <c r="F11" s="346">
        <f>E11*D11</f>
        <v>0</v>
      </c>
    </row>
    <row r="12" spans="1:6" ht="40.5" customHeight="1">
      <c r="A12" s="347"/>
      <c r="B12" s="348" t="s">
        <v>2422</v>
      </c>
      <c r="C12" s="335"/>
      <c r="D12" s="349"/>
      <c r="E12" s="337"/>
      <c r="F12" s="338"/>
    </row>
    <row r="13" spans="1:6" ht="15" customHeight="1">
      <c r="A13" s="333" t="s">
        <v>2423</v>
      </c>
      <c r="B13" s="339" t="s">
        <v>2424</v>
      </c>
      <c r="C13" s="335" t="s">
        <v>209</v>
      </c>
      <c r="D13" s="336">
        <v>1</v>
      </c>
      <c r="E13" s="337"/>
      <c r="F13" s="338">
        <f>E13*D13</f>
        <v>0</v>
      </c>
    </row>
    <row r="14" spans="1:6" ht="61.5" customHeight="1">
      <c r="A14" s="333"/>
      <c r="B14" s="340" t="s">
        <v>2425</v>
      </c>
      <c r="C14" s="335"/>
      <c r="D14" s="336"/>
      <c r="E14" s="337"/>
      <c r="F14" s="338"/>
    </row>
    <row r="15" spans="1:6" ht="15" customHeight="1">
      <c r="A15" s="333" t="s">
        <v>2426</v>
      </c>
      <c r="B15" s="339" t="s">
        <v>2427</v>
      </c>
      <c r="C15" s="335" t="s">
        <v>209</v>
      </c>
      <c r="D15" s="336">
        <v>1</v>
      </c>
      <c r="E15" s="337"/>
      <c r="F15" s="338">
        <f>E15*D15</f>
        <v>0</v>
      </c>
    </row>
    <row r="16" spans="1:6" ht="75.75" customHeight="1">
      <c r="A16" s="333"/>
      <c r="B16" s="340" t="s">
        <v>2428</v>
      </c>
      <c r="C16" s="335"/>
      <c r="D16" s="336"/>
      <c r="E16" s="337"/>
      <c r="F16" s="338"/>
    </row>
    <row r="17" spans="1:6" ht="14.45" customHeight="1">
      <c r="A17" s="333" t="s">
        <v>2429</v>
      </c>
      <c r="B17" s="339" t="s">
        <v>2430</v>
      </c>
      <c r="C17" s="335" t="s">
        <v>203</v>
      </c>
      <c r="D17" s="336">
        <v>2700</v>
      </c>
      <c r="E17" s="337"/>
      <c r="F17" s="338">
        <f>E17*D17</f>
        <v>0</v>
      </c>
    </row>
    <row r="18" spans="1:6" s="356" customFormat="1" ht="76.5" customHeight="1">
      <c r="A18" s="350"/>
      <c r="B18" s="351" t="s">
        <v>2431</v>
      </c>
      <c r="C18" s="352"/>
      <c r="D18" s="353"/>
      <c r="E18" s="354"/>
      <c r="F18" s="355"/>
    </row>
    <row r="19" spans="1:6" ht="14.45" customHeight="1">
      <c r="A19" s="333" t="s">
        <v>2432</v>
      </c>
      <c r="B19" s="339" t="s">
        <v>2222</v>
      </c>
      <c r="C19" s="335"/>
      <c r="D19" s="336"/>
      <c r="E19" s="337"/>
      <c r="F19" s="338">
        <f>E19*D19</f>
        <v>0</v>
      </c>
    </row>
    <row r="20" spans="1:6" ht="14.45" customHeight="1">
      <c r="A20" s="333" t="s">
        <v>2433</v>
      </c>
      <c r="B20" s="339" t="s">
        <v>2434</v>
      </c>
      <c r="C20" s="335" t="s">
        <v>209</v>
      </c>
      <c r="D20" s="336">
        <v>4</v>
      </c>
      <c r="E20" s="337"/>
      <c r="F20" s="338">
        <f>E20*D20</f>
        <v>0</v>
      </c>
    </row>
    <row r="21" spans="1:6" ht="88.5" customHeight="1">
      <c r="A21" s="388"/>
      <c r="B21" s="389" t="s">
        <v>2435</v>
      </c>
      <c r="C21" s="370"/>
      <c r="D21" s="371"/>
      <c r="E21" s="372"/>
      <c r="F21" s="373"/>
    </row>
    <row r="22" spans="1:6" ht="14.45" customHeight="1">
      <c r="A22" s="333" t="s">
        <v>2436</v>
      </c>
      <c r="B22" s="339" t="s">
        <v>2437</v>
      </c>
      <c r="C22" s="335" t="s">
        <v>209</v>
      </c>
      <c r="D22" s="336">
        <v>4</v>
      </c>
      <c r="E22" s="337"/>
      <c r="F22" s="338">
        <f>E22*D22</f>
        <v>0</v>
      </c>
    </row>
    <row r="23" spans="1:6" ht="89.25" customHeight="1">
      <c r="A23" s="388"/>
      <c r="B23" s="389" t="s">
        <v>2438</v>
      </c>
      <c r="C23" s="370"/>
      <c r="D23" s="371"/>
      <c r="E23" s="372"/>
      <c r="F23" s="373"/>
    </row>
    <row r="24" spans="1:6" ht="14.45" customHeight="1">
      <c r="A24" s="333" t="s">
        <v>2439</v>
      </c>
      <c r="B24" s="339" t="s">
        <v>2440</v>
      </c>
      <c r="C24" s="335" t="s">
        <v>209</v>
      </c>
      <c r="D24" s="336">
        <v>1</v>
      </c>
      <c r="E24" s="337"/>
      <c r="F24" s="338">
        <f>E24*D24</f>
        <v>0</v>
      </c>
    </row>
    <row r="25" spans="1:6" ht="54" customHeight="1">
      <c r="A25" s="388"/>
      <c r="B25" s="389" t="s">
        <v>2441</v>
      </c>
      <c r="C25" s="370"/>
      <c r="D25" s="371"/>
      <c r="E25" s="372"/>
      <c r="F25" s="373"/>
    </row>
    <row r="26" spans="1:6" ht="14.45" customHeight="1">
      <c r="A26" s="333" t="s">
        <v>2442</v>
      </c>
      <c r="B26" s="339" t="s">
        <v>2443</v>
      </c>
      <c r="C26" s="335" t="s">
        <v>209</v>
      </c>
      <c r="D26" s="336">
        <v>4</v>
      </c>
      <c r="E26" s="337"/>
      <c r="F26" s="338">
        <f>E26*D26</f>
        <v>0</v>
      </c>
    </row>
    <row r="27" spans="1:6" ht="65.25" customHeight="1">
      <c r="A27" s="388"/>
      <c r="B27" s="389" t="s">
        <v>2444</v>
      </c>
      <c r="C27" s="370"/>
      <c r="D27" s="371"/>
      <c r="E27" s="372"/>
      <c r="F27" s="373"/>
    </row>
    <row r="28" spans="1:6" ht="14.45" customHeight="1">
      <c r="A28" s="333" t="s">
        <v>2445</v>
      </c>
      <c r="B28" s="339" t="s">
        <v>2446</v>
      </c>
      <c r="C28" s="335" t="s">
        <v>209</v>
      </c>
      <c r="D28" s="336">
        <v>3</v>
      </c>
      <c r="E28" s="337"/>
      <c r="F28" s="338">
        <f>E28*D28</f>
        <v>0</v>
      </c>
    </row>
    <row r="29" spans="1:6" ht="25.5" customHeight="1">
      <c r="A29" s="388"/>
      <c r="B29" s="389" t="s">
        <v>2447</v>
      </c>
      <c r="C29" s="370"/>
      <c r="D29" s="371"/>
      <c r="E29" s="372"/>
      <c r="F29" s="373"/>
    </row>
    <row r="30" spans="1:6" ht="14.45" customHeight="1">
      <c r="A30" s="333" t="s">
        <v>2448</v>
      </c>
      <c r="B30" s="339" t="s">
        <v>2449</v>
      </c>
      <c r="C30" s="335" t="s">
        <v>209</v>
      </c>
      <c r="D30" s="336">
        <v>5</v>
      </c>
      <c r="E30" s="337"/>
      <c r="F30" s="338">
        <f>E30*D30</f>
        <v>0</v>
      </c>
    </row>
    <row r="31" spans="1:6" ht="26.25" customHeight="1">
      <c r="A31" s="333"/>
      <c r="B31" s="362" t="s">
        <v>2450</v>
      </c>
      <c r="C31" s="335"/>
      <c r="D31" s="336"/>
      <c r="E31" s="337"/>
      <c r="F31" s="338"/>
    </row>
    <row r="32" spans="1:6" ht="19.5" customHeight="1">
      <c r="A32" s="333" t="s">
        <v>2451</v>
      </c>
      <c r="B32" s="390" t="s">
        <v>2222</v>
      </c>
      <c r="C32" s="335"/>
      <c r="D32" s="336"/>
      <c r="E32" s="337"/>
      <c r="F32" s="338"/>
    </row>
    <row r="33" spans="1:6" ht="14.45" customHeight="1">
      <c r="A33" s="333" t="s">
        <v>2452</v>
      </c>
      <c r="B33" s="339" t="s">
        <v>2225</v>
      </c>
      <c r="C33" s="335" t="s">
        <v>209</v>
      </c>
      <c r="D33" s="336">
        <v>6</v>
      </c>
      <c r="E33" s="337"/>
      <c r="F33" s="338">
        <f>E33*D33</f>
        <v>0</v>
      </c>
    </row>
    <row r="34" spans="1:6" ht="25.5" customHeight="1">
      <c r="A34" s="368"/>
      <c r="B34" s="369" t="s">
        <v>2226</v>
      </c>
      <c r="C34" s="370"/>
      <c r="D34" s="371"/>
      <c r="E34" s="372"/>
      <c r="F34" s="373"/>
    </row>
    <row r="35" spans="1:6" ht="14.45" customHeight="1">
      <c r="A35" s="333" t="s">
        <v>2453</v>
      </c>
      <c r="B35" s="339" t="s">
        <v>2228</v>
      </c>
      <c r="C35" s="335" t="s">
        <v>209</v>
      </c>
      <c r="D35" s="336">
        <v>14</v>
      </c>
      <c r="E35" s="337"/>
      <c r="F35" s="338">
        <f>E35*D35</f>
        <v>0</v>
      </c>
    </row>
    <row r="36" spans="1:6" ht="27.75" customHeight="1">
      <c r="A36" s="368"/>
      <c r="B36" s="369" t="s">
        <v>2229</v>
      </c>
      <c r="C36" s="370"/>
      <c r="D36" s="371"/>
      <c r="E36" s="372"/>
      <c r="F36" s="373"/>
    </row>
    <row r="37" spans="1:6" ht="14.45" customHeight="1">
      <c r="A37" s="333" t="s">
        <v>2454</v>
      </c>
      <c r="B37" s="339" t="s">
        <v>2231</v>
      </c>
      <c r="C37" s="335" t="s">
        <v>209</v>
      </c>
      <c r="D37" s="336">
        <v>18</v>
      </c>
      <c r="E37" s="337"/>
      <c r="F37" s="338">
        <f>E37*D37</f>
        <v>0</v>
      </c>
    </row>
    <row r="38" spans="1:6" ht="27" customHeight="1">
      <c r="A38" s="368"/>
      <c r="B38" s="369" t="s">
        <v>2232</v>
      </c>
      <c r="C38" s="370"/>
      <c r="D38" s="371"/>
      <c r="E38" s="372"/>
      <c r="F38" s="373"/>
    </row>
    <row r="39" spans="1:6" ht="14.45" customHeight="1">
      <c r="A39" s="333" t="s">
        <v>2455</v>
      </c>
      <c r="B39" s="339" t="s">
        <v>2234</v>
      </c>
      <c r="C39" s="335" t="s">
        <v>209</v>
      </c>
      <c r="D39" s="336">
        <v>6</v>
      </c>
      <c r="E39" s="337"/>
      <c r="F39" s="338">
        <f>E39*D39</f>
        <v>0</v>
      </c>
    </row>
    <row r="40" spans="1:6" ht="14.25" customHeight="1">
      <c r="A40" s="368"/>
      <c r="B40" s="369" t="s">
        <v>2235</v>
      </c>
      <c r="C40" s="370"/>
      <c r="D40" s="371"/>
      <c r="E40" s="372"/>
      <c r="F40" s="373"/>
    </row>
    <row r="41" spans="1:6" ht="14.45" customHeight="1">
      <c r="A41" s="333" t="s">
        <v>2456</v>
      </c>
      <c r="B41" s="339" t="s">
        <v>2237</v>
      </c>
      <c r="C41" s="335" t="s">
        <v>209</v>
      </c>
      <c r="D41" s="336">
        <v>8</v>
      </c>
      <c r="E41" s="337"/>
      <c r="F41" s="338">
        <f>E41*D41</f>
        <v>0</v>
      </c>
    </row>
    <row r="42" spans="1:6" ht="14.25" customHeight="1">
      <c r="A42" s="368"/>
      <c r="B42" s="369" t="s">
        <v>2238</v>
      </c>
      <c r="C42" s="370"/>
      <c r="D42" s="371"/>
      <c r="E42" s="372"/>
      <c r="F42" s="373"/>
    </row>
    <row r="43" spans="1:6" ht="14.45" customHeight="1">
      <c r="A43" s="333" t="s">
        <v>2457</v>
      </c>
      <c r="B43" s="339" t="s">
        <v>2237</v>
      </c>
      <c r="C43" s="335" t="s">
        <v>209</v>
      </c>
      <c r="D43" s="336">
        <v>4</v>
      </c>
      <c r="E43" s="337"/>
      <c r="F43" s="338">
        <f>E43*D43</f>
        <v>0</v>
      </c>
    </row>
    <row r="44" spans="1:6" ht="27.75" customHeight="1">
      <c r="A44" s="368"/>
      <c r="B44" s="369" t="s">
        <v>2348</v>
      </c>
      <c r="C44" s="370"/>
      <c r="D44" s="371"/>
      <c r="E44" s="372"/>
      <c r="F44" s="373"/>
    </row>
    <row r="45" spans="1:6" ht="14.45" customHeight="1">
      <c r="A45" s="333" t="s">
        <v>2458</v>
      </c>
      <c r="B45" s="339" t="s">
        <v>2240</v>
      </c>
      <c r="C45" s="335" t="s">
        <v>209</v>
      </c>
      <c r="D45" s="336">
        <v>12</v>
      </c>
      <c r="E45" s="337"/>
      <c r="F45" s="338">
        <f>E45*D45</f>
        <v>0</v>
      </c>
    </row>
    <row r="46" spans="1:6" ht="15.75" customHeight="1">
      <c r="A46" s="368"/>
      <c r="B46" s="369" t="s">
        <v>2241</v>
      </c>
      <c r="C46" s="370"/>
      <c r="D46" s="371"/>
      <c r="E46" s="372"/>
      <c r="F46" s="373"/>
    </row>
    <row r="47" spans="1:6" ht="14.45" customHeight="1">
      <c r="A47" s="333" t="s">
        <v>2459</v>
      </c>
      <c r="B47" s="339" t="s">
        <v>2240</v>
      </c>
      <c r="C47" s="335" t="s">
        <v>209</v>
      </c>
      <c r="D47" s="336">
        <v>5</v>
      </c>
      <c r="E47" s="337"/>
      <c r="F47" s="338">
        <f>E47*D47</f>
        <v>0</v>
      </c>
    </row>
    <row r="48" spans="1:6" ht="25.5" customHeight="1">
      <c r="A48" s="368"/>
      <c r="B48" s="369" t="s">
        <v>2460</v>
      </c>
      <c r="C48" s="370"/>
      <c r="D48" s="371"/>
      <c r="E48" s="372"/>
      <c r="F48" s="373"/>
    </row>
    <row r="49" spans="1:6" ht="14.45" customHeight="1">
      <c r="A49" s="333" t="s">
        <v>2461</v>
      </c>
      <c r="B49" s="339" t="s">
        <v>2222</v>
      </c>
      <c r="C49" s="335"/>
      <c r="D49" s="336"/>
      <c r="E49" s="337"/>
      <c r="F49" s="338">
        <f>E49*D49</f>
        <v>0</v>
      </c>
    </row>
    <row r="50" spans="1:6" ht="14.45" customHeight="1">
      <c r="A50" s="333" t="s">
        <v>2462</v>
      </c>
      <c r="B50" s="339" t="s">
        <v>2243</v>
      </c>
      <c r="C50" s="335" t="s">
        <v>2244</v>
      </c>
      <c r="D50" s="336">
        <v>17</v>
      </c>
      <c r="E50" s="337"/>
      <c r="F50" s="338">
        <f>E50*D50</f>
        <v>0</v>
      </c>
    </row>
    <row r="51" spans="1:6" ht="14.25" customHeight="1">
      <c r="A51" s="363"/>
      <c r="B51" s="374" t="s">
        <v>2245</v>
      </c>
      <c r="C51" s="365"/>
      <c r="D51" s="366"/>
      <c r="E51" s="367"/>
      <c r="F51" s="346"/>
    </row>
    <row r="52" spans="1:6" ht="14.45" customHeight="1">
      <c r="A52" s="333" t="s">
        <v>2463</v>
      </c>
      <c r="B52" s="339" t="s">
        <v>2247</v>
      </c>
      <c r="C52" s="335" t="s">
        <v>2244</v>
      </c>
      <c r="D52" s="336">
        <v>13</v>
      </c>
      <c r="E52" s="337"/>
      <c r="F52" s="338">
        <f>E52*D52</f>
        <v>0</v>
      </c>
    </row>
    <row r="53" spans="1:6" ht="14.25" customHeight="1">
      <c r="A53" s="368"/>
      <c r="B53" s="369" t="s">
        <v>2248</v>
      </c>
      <c r="C53" s="370"/>
      <c r="D53" s="371"/>
      <c r="E53" s="372"/>
      <c r="F53" s="373"/>
    </row>
    <row r="54" spans="1:6" ht="14.45" customHeight="1">
      <c r="A54" s="333" t="s">
        <v>2464</v>
      </c>
      <c r="B54" s="339" t="s">
        <v>2361</v>
      </c>
      <c r="C54" s="335" t="s">
        <v>2244</v>
      </c>
      <c r="D54" s="336">
        <v>10</v>
      </c>
      <c r="E54" s="337"/>
      <c r="F54" s="338">
        <f>E54*D54</f>
        <v>0</v>
      </c>
    </row>
    <row r="55" spans="1:6" ht="14.25" customHeight="1">
      <c r="A55" s="368"/>
      <c r="B55" s="369" t="s">
        <v>2362</v>
      </c>
      <c r="C55" s="370"/>
      <c r="D55" s="371"/>
      <c r="E55" s="372"/>
      <c r="F55" s="373"/>
    </row>
    <row r="56" spans="1:6" ht="14.45" customHeight="1">
      <c r="A56" s="333" t="s">
        <v>2465</v>
      </c>
      <c r="B56" s="340" t="s">
        <v>2364</v>
      </c>
      <c r="C56" s="335" t="s">
        <v>2244</v>
      </c>
      <c r="D56" s="336">
        <v>9</v>
      </c>
      <c r="E56" s="337"/>
      <c r="F56" s="338">
        <f>E56*D56</f>
        <v>0</v>
      </c>
    </row>
    <row r="57" spans="1:6" ht="17.25" customHeight="1">
      <c r="A57" s="347"/>
      <c r="B57" s="391" t="s">
        <v>2365</v>
      </c>
      <c r="C57" s="335"/>
      <c r="D57" s="336"/>
      <c r="E57" s="337"/>
      <c r="F57" s="338"/>
    </row>
    <row r="58" spans="1:6" ht="14.45" customHeight="1">
      <c r="A58" s="333" t="s">
        <v>2466</v>
      </c>
      <c r="B58" s="339" t="s">
        <v>2467</v>
      </c>
      <c r="C58" s="335" t="s">
        <v>2244</v>
      </c>
      <c r="D58" s="336">
        <v>4</v>
      </c>
      <c r="E58" s="337"/>
      <c r="F58" s="338">
        <f>E58*D58</f>
        <v>0</v>
      </c>
    </row>
    <row r="59" spans="1:6" ht="15" customHeight="1">
      <c r="A59" s="347"/>
      <c r="B59" s="392" t="s">
        <v>2468</v>
      </c>
      <c r="C59" s="335"/>
      <c r="D59" s="336"/>
      <c r="E59" s="337"/>
      <c r="F59" s="338"/>
    </row>
    <row r="60" spans="1:6" ht="13.15" customHeight="1">
      <c r="A60" s="333" t="s">
        <v>2469</v>
      </c>
      <c r="B60" s="375" t="s">
        <v>2250</v>
      </c>
      <c r="C60" s="370" t="s">
        <v>209</v>
      </c>
      <c r="D60" s="371">
        <v>3</v>
      </c>
      <c r="E60" s="372"/>
      <c r="F60" s="338">
        <f>E60*D60</f>
        <v>0</v>
      </c>
    </row>
    <row r="61" spans="1:6" ht="15" customHeight="1">
      <c r="A61" s="368"/>
      <c r="B61" s="351" t="s">
        <v>2251</v>
      </c>
      <c r="C61" s="370"/>
      <c r="D61" s="371"/>
      <c r="E61" s="372"/>
      <c r="F61" s="373"/>
    </row>
    <row r="62" spans="1:6" ht="14.45" customHeight="1">
      <c r="A62" s="333" t="s">
        <v>2470</v>
      </c>
      <c r="B62" s="339" t="s">
        <v>2253</v>
      </c>
      <c r="C62" s="335" t="s">
        <v>209</v>
      </c>
      <c r="D62" s="336">
        <v>4</v>
      </c>
      <c r="E62" s="337"/>
      <c r="F62" s="338">
        <f>E62*D62</f>
        <v>0</v>
      </c>
    </row>
    <row r="63" spans="1:6" ht="14.25" customHeight="1">
      <c r="A63" s="368"/>
      <c r="B63" s="351" t="s">
        <v>2254</v>
      </c>
      <c r="C63" s="370"/>
      <c r="D63" s="371"/>
      <c r="E63" s="372"/>
      <c r="F63" s="373"/>
    </row>
    <row r="64" spans="1:6" ht="14.45" customHeight="1">
      <c r="A64" s="333" t="s">
        <v>2471</v>
      </c>
      <c r="B64" s="339" t="s">
        <v>2256</v>
      </c>
      <c r="C64" s="335" t="s">
        <v>209</v>
      </c>
      <c r="D64" s="336">
        <v>5</v>
      </c>
      <c r="E64" s="337"/>
      <c r="F64" s="338">
        <f>E64*D64</f>
        <v>0</v>
      </c>
    </row>
    <row r="65" spans="1:6" ht="14.25" customHeight="1">
      <c r="A65" s="368"/>
      <c r="B65" s="351" t="s">
        <v>2257</v>
      </c>
      <c r="C65" s="370"/>
      <c r="D65" s="371"/>
      <c r="E65" s="372"/>
      <c r="F65" s="373"/>
    </row>
    <row r="66" spans="1:6" ht="13.15" customHeight="1">
      <c r="A66" s="368" t="s">
        <v>2472</v>
      </c>
      <c r="B66" s="375" t="s">
        <v>2259</v>
      </c>
      <c r="C66" s="370" t="s">
        <v>209</v>
      </c>
      <c r="D66" s="371">
        <v>9</v>
      </c>
      <c r="E66" s="372"/>
      <c r="F66" s="373">
        <f>E66*D66</f>
        <v>0</v>
      </c>
    </row>
    <row r="67" spans="1:6" ht="14.25" customHeight="1">
      <c r="A67" s="333"/>
      <c r="B67" s="340" t="s">
        <v>2260</v>
      </c>
      <c r="C67" s="335"/>
      <c r="D67" s="336"/>
      <c r="E67" s="337"/>
      <c r="F67" s="338"/>
    </row>
    <row r="68" spans="1:6" ht="14.45" customHeight="1">
      <c r="A68" s="333" t="s">
        <v>2473</v>
      </c>
      <c r="B68" s="339" t="s">
        <v>2383</v>
      </c>
      <c r="C68" s="335" t="s">
        <v>209</v>
      </c>
      <c r="D68" s="336">
        <v>8</v>
      </c>
      <c r="E68" s="337"/>
      <c r="F68" s="338">
        <f>E68*D68</f>
        <v>0</v>
      </c>
    </row>
    <row r="69" spans="1:6" ht="14.25" customHeight="1">
      <c r="A69" s="368"/>
      <c r="B69" s="351" t="s">
        <v>2384</v>
      </c>
      <c r="C69" s="370"/>
      <c r="D69" s="371"/>
      <c r="E69" s="372"/>
      <c r="F69" s="373"/>
    </row>
    <row r="70" spans="1:6" ht="13.15" customHeight="1">
      <c r="A70" s="368" t="s">
        <v>2474</v>
      </c>
      <c r="B70" s="375" t="s">
        <v>2386</v>
      </c>
      <c r="C70" s="370" t="s">
        <v>209</v>
      </c>
      <c r="D70" s="371">
        <v>2</v>
      </c>
      <c r="E70" s="372"/>
      <c r="F70" s="373">
        <f>E70*D70</f>
        <v>0</v>
      </c>
    </row>
    <row r="71" spans="1:6" ht="14.25" customHeight="1">
      <c r="A71" s="333"/>
      <c r="B71" s="340" t="s">
        <v>2387</v>
      </c>
      <c r="C71" s="335"/>
      <c r="D71" s="336"/>
      <c r="E71" s="337"/>
      <c r="F71" s="338"/>
    </row>
    <row r="72" spans="1:6" ht="13.15" customHeight="1">
      <c r="A72" s="368" t="s">
        <v>2475</v>
      </c>
      <c r="B72" s="375" t="s">
        <v>2476</v>
      </c>
      <c r="C72" s="370" t="s">
        <v>209</v>
      </c>
      <c r="D72" s="371">
        <v>4</v>
      </c>
      <c r="E72" s="372"/>
      <c r="F72" s="373">
        <f>E72*D72</f>
        <v>0</v>
      </c>
    </row>
    <row r="73" spans="1:6" ht="14.25" customHeight="1">
      <c r="A73" s="333"/>
      <c r="B73" s="340" t="s">
        <v>2477</v>
      </c>
      <c r="C73" s="335"/>
      <c r="D73" s="336"/>
      <c r="E73" s="337"/>
      <c r="F73" s="338"/>
    </row>
    <row r="74" spans="1:6" ht="14.45" customHeight="1">
      <c r="A74" s="333" t="s">
        <v>2478</v>
      </c>
      <c r="B74" s="339" t="s">
        <v>2222</v>
      </c>
      <c r="C74" s="335"/>
      <c r="D74" s="336"/>
      <c r="E74" s="337"/>
      <c r="F74" s="338">
        <f>E74*D74</f>
        <v>0</v>
      </c>
    </row>
    <row r="75" spans="1:6" ht="14.45" customHeight="1">
      <c r="A75" s="333" t="s">
        <v>2479</v>
      </c>
      <c r="B75" s="339" t="s">
        <v>2480</v>
      </c>
      <c r="C75" s="335" t="s">
        <v>209</v>
      </c>
      <c r="D75" s="336">
        <v>2</v>
      </c>
      <c r="E75" s="337"/>
      <c r="F75" s="338">
        <f>E75*D75</f>
        <v>0</v>
      </c>
    </row>
    <row r="76" spans="1:6" ht="24" customHeight="1">
      <c r="A76" s="333"/>
      <c r="B76" s="340" t="s">
        <v>2481</v>
      </c>
      <c r="C76" s="335"/>
      <c r="D76" s="336"/>
      <c r="E76" s="337"/>
      <c r="F76" s="338"/>
    </row>
    <row r="77" spans="1:6" ht="14.45" customHeight="1">
      <c r="A77" s="333" t="s">
        <v>2482</v>
      </c>
      <c r="B77" s="339" t="s">
        <v>2399</v>
      </c>
      <c r="C77" s="335" t="s">
        <v>209</v>
      </c>
      <c r="D77" s="336">
        <v>3</v>
      </c>
      <c r="E77" s="337"/>
      <c r="F77" s="338">
        <f>E77*D77</f>
        <v>0</v>
      </c>
    </row>
    <row r="78" spans="1:6" ht="27.75" customHeight="1">
      <c r="A78" s="333"/>
      <c r="B78" s="340" t="s">
        <v>2483</v>
      </c>
      <c r="C78" s="335"/>
      <c r="D78" s="336"/>
      <c r="E78" s="337"/>
      <c r="F78" s="338"/>
    </row>
    <row r="79" spans="1:6" ht="14.45" customHeight="1">
      <c r="A79" s="333" t="s">
        <v>2484</v>
      </c>
      <c r="B79" s="339" t="s">
        <v>2485</v>
      </c>
      <c r="C79" s="335" t="s">
        <v>209</v>
      </c>
      <c r="D79" s="336">
        <v>4</v>
      </c>
      <c r="E79" s="337"/>
      <c r="F79" s="338">
        <f>E79*D79</f>
        <v>0</v>
      </c>
    </row>
    <row r="80" spans="1:6" ht="26.25" customHeight="1">
      <c r="A80" s="333"/>
      <c r="B80" s="340" t="s">
        <v>2486</v>
      </c>
      <c r="C80" s="335"/>
      <c r="D80" s="336"/>
      <c r="E80" s="337"/>
      <c r="F80" s="338"/>
    </row>
    <row r="81" spans="1:6" ht="14.45" customHeight="1">
      <c r="A81" s="333" t="s">
        <v>2487</v>
      </c>
      <c r="B81" s="339" t="s">
        <v>2222</v>
      </c>
      <c r="C81" s="335"/>
      <c r="D81" s="336"/>
      <c r="E81" s="337"/>
      <c r="F81" s="338">
        <f>E81*D81</f>
        <v>0</v>
      </c>
    </row>
    <row r="82" spans="1:6" ht="15" customHeight="1">
      <c r="A82" s="333"/>
      <c r="B82" s="340"/>
      <c r="C82" s="335"/>
      <c r="D82" s="336"/>
      <c r="E82" s="337"/>
      <c r="F82" s="338"/>
    </row>
    <row r="83" spans="1:6" ht="26.25" customHeight="1">
      <c r="A83" s="333"/>
      <c r="B83" s="334" t="s">
        <v>2488</v>
      </c>
      <c r="C83" s="335"/>
      <c r="D83" s="336"/>
      <c r="E83" s="337"/>
      <c r="F83" s="338"/>
    </row>
    <row r="84" spans="1:6" ht="14.45" customHeight="1">
      <c r="A84" s="333" t="s">
        <v>2489</v>
      </c>
      <c r="B84" s="339" t="s">
        <v>2490</v>
      </c>
      <c r="C84" s="335" t="s">
        <v>172</v>
      </c>
      <c r="D84" s="336">
        <v>1</v>
      </c>
      <c r="E84" s="337"/>
      <c r="F84" s="338">
        <f>E84*D84</f>
        <v>0</v>
      </c>
    </row>
    <row r="85" spans="1:6" ht="39" customHeight="1">
      <c r="A85" s="333"/>
      <c r="B85" s="340" t="s">
        <v>2491</v>
      </c>
      <c r="C85" s="335"/>
      <c r="D85" s="336"/>
      <c r="E85" s="337"/>
      <c r="F85" s="338"/>
    </row>
    <row r="86" spans="1:6" ht="14.45" customHeight="1">
      <c r="A86" s="376" t="s">
        <v>2492</v>
      </c>
      <c r="B86" s="339" t="s">
        <v>2272</v>
      </c>
      <c r="C86" s="335" t="s">
        <v>172</v>
      </c>
      <c r="D86" s="336">
        <v>1</v>
      </c>
      <c r="E86" s="337"/>
      <c r="F86" s="338">
        <f>E86*D86</f>
        <v>0</v>
      </c>
    </row>
    <row r="87" spans="1:6" ht="15.75" customHeight="1">
      <c r="A87" s="376"/>
      <c r="B87" s="377" t="s">
        <v>2273</v>
      </c>
      <c r="C87" s="335"/>
      <c r="D87" s="336"/>
      <c r="E87" s="337"/>
      <c r="F87" s="378"/>
    </row>
    <row r="88" spans="1:6" ht="14.45" customHeight="1">
      <c r="A88" s="333" t="s">
        <v>2493</v>
      </c>
      <c r="B88" s="339" t="s">
        <v>2275</v>
      </c>
      <c r="C88" s="335" t="s">
        <v>172</v>
      </c>
      <c r="D88" s="336">
        <v>1</v>
      </c>
      <c r="E88" s="337"/>
      <c r="F88" s="338">
        <f>E88*D88</f>
        <v>0</v>
      </c>
    </row>
    <row r="89" spans="1:6" ht="15.75" customHeight="1">
      <c r="A89" s="333"/>
      <c r="B89" s="377" t="s">
        <v>2276</v>
      </c>
      <c r="C89" s="335"/>
      <c r="D89" s="336"/>
      <c r="E89" s="337"/>
      <c r="F89" s="338"/>
    </row>
    <row r="90" spans="1:6" ht="14.45" customHeight="1">
      <c r="A90" s="333" t="s">
        <v>2494</v>
      </c>
      <c r="B90" s="339" t="s">
        <v>2278</v>
      </c>
      <c r="C90" s="335" t="s">
        <v>172</v>
      </c>
      <c r="D90" s="336">
        <v>1</v>
      </c>
      <c r="E90" s="337"/>
      <c r="F90" s="338">
        <f>E90*D90</f>
        <v>0</v>
      </c>
    </row>
    <row r="91" spans="1:6" ht="12" customHeight="1" thickBot="1">
      <c r="A91" s="363"/>
      <c r="B91" s="379"/>
      <c r="C91" s="365"/>
      <c r="D91" s="366"/>
      <c r="E91" s="367"/>
      <c r="F91" s="380"/>
    </row>
    <row r="92" spans="1:6" ht="9.75" hidden="1" customHeight="1" thickBot="1">
      <c r="A92" s="363"/>
      <c r="B92" s="381"/>
      <c r="C92" s="382"/>
      <c r="D92" s="383"/>
      <c r="E92" s="384"/>
      <c r="F92" s="385"/>
    </row>
    <row r="93" spans="1:6" ht="13.5" customHeight="1" thickBot="1">
      <c r="A93" s="386" t="s">
        <v>2279</v>
      </c>
      <c r="B93" s="466" t="s">
        <v>2495</v>
      </c>
      <c r="C93" s="467"/>
      <c r="D93" s="467"/>
      <c r="E93" s="468"/>
      <c r="F93" s="387">
        <f>SUM(F6:F91)</f>
        <v>0</v>
      </c>
    </row>
  </sheetData>
  <mergeCells count="6">
    <mergeCell ref="B93:E93"/>
    <mergeCell ref="A1:A2"/>
    <mergeCell ref="B1:D1"/>
    <mergeCell ref="E1:F1"/>
    <mergeCell ref="B2:D2"/>
    <mergeCell ref="E2:F2"/>
  </mergeCells>
  <printOptions horizontalCentered="1"/>
  <pageMargins left="0.7" right="0.7" top="0.75" bottom="0.75" header="0.3" footer="0.3"/>
  <pageSetup paperSize="9" scale="85" fitToHeight="0" orientation="landscape" r:id="rId1"/>
  <headerFooter alignWithMargins="0">
    <oddFooter>Stránka &amp;P</oddFooter>
  </headerFooter>
  <rowBreaks count="4" manualBreakCount="4">
    <brk id="16" max="5" man="1"/>
    <brk id="29" max="5" man="1"/>
    <brk id="59" max="5" man="1"/>
    <brk id="82" max="5" man="1"/>
  </rowBreaks>
  <drawing r:id="rId2"/>
</worksheet>
</file>

<file path=xl/worksheets/sheet15.xml><?xml version="1.0" encoding="utf-8"?>
<worksheet xmlns="http://schemas.openxmlformats.org/spreadsheetml/2006/main" xmlns:r="http://schemas.openxmlformats.org/officeDocument/2006/relationships">
  <dimension ref="A1:J282"/>
  <sheetViews>
    <sheetView view="pageBreakPreview" zoomScaleNormal="110" zoomScaleSheetLayoutView="100" workbookViewId="0">
      <selection activeCell="A224" sqref="A224"/>
    </sheetView>
  </sheetViews>
  <sheetFormatPr defaultRowHeight="15"/>
  <cols>
    <col min="1" max="1" width="55.33203125" style="397" customWidth="1"/>
    <col min="2" max="2" width="5.6640625" style="394" bestFit="1" customWidth="1"/>
    <col min="3" max="3" width="12.5" style="395" customWidth="1"/>
    <col min="4" max="9" width="16.83203125" style="395" customWidth="1"/>
    <col min="10" max="10" width="12.83203125" style="409" hidden="1" customWidth="1"/>
    <col min="11" max="16384" width="9.33203125" style="399"/>
  </cols>
  <sheetData>
    <row r="1" spans="1:5" ht="18.75">
      <c r="A1" s="393" t="s">
        <v>2496</v>
      </c>
    </row>
    <row r="2" spans="1:5">
      <c r="A2" s="396" t="s">
        <v>2497</v>
      </c>
    </row>
    <row r="3" spans="1:5" ht="30">
      <c r="A3" s="397" t="s">
        <v>2498</v>
      </c>
    </row>
    <row r="4" spans="1:5">
      <c r="A4" s="397" t="s">
        <v>2499</v>
      </c>
    </row>
    <row r="5" spans="1:5" ht="30">
      <c r="A5" s="397" t="s">
        <v>2500</v>
      </c>
    </row>
    <row r="8" spans="1:5">
      <c r="A8" s="398" t="s">
        <v>2071</v>
      </c>
      <c r="B8" s="399"/>
      <c r="C8" s="399"/>
      <c r="D8" s="400" t="s">
        <v>2501</v>
      </c>
      <c r="E8" s="400" t="s">
        <v>2502</v>
      </c>
    </row>
    <row r="9" spans="1:5">
      <c r="A9" s="401" t="s">
        <v>2503</v>
      </c>
      <c r="B9" s="399"/>
      <c r="C9" s="399"/>
      <c r="D9" s="402"/>
      <c r="E9" s="402"/>
    </row>
    <row r="10" spans="1:5">
      <c r="A10" s="398" t="s">
        <v>2504</v>
      </c>
      <c r="B10" s="399"/>
      <c r="C10" s="399"/>
      <c r="D10" s="403">
        <f>('014 - PS 104 Elektročást ...'!E148)</f>
        <v>0</v>
      </c>
      <c r="E10" s="403"/>
    </row>
    <row r="11" spans="1:5">
      <c r="A11" s="398" t="s">
        <v>2505</v>
      </c>
      <c r="B11" s="399"/>
      <c r="C11" s="399"/>
      <c r="D11" s="403">
        <f>E12 * [1]Parametry!B16 / 100</f>
        <v>0</v>
      </c>
      <c r="E11" s="403">
        <f>D10 * [1]Parametry!B17 / 100</f>
        <v>0</v>
      </c>
    </row>
    <row r="12" spans="1:5">
      <c r="A12" s="398" t="s">
        <v>2506</v>
      </c>
      <c r="B12" s="399"/>
      <c r="C12" s="399"/>
      <c r="D12" s="403"/>
      <c r="E12" s="403">
        <f>('014 - PS 104 Elektročást ...'!E282) + 0</f>
        <v>0</v>
      </c>
    </row>
    <row r="13" spans="1:5">
      <c r="A13" s="398" t="s">
        <v>2507</v>
      </c>
      <c r="B13" s="399"/>
      <c r="C13" s="399"/>
      <c r="D13" s="403"/>
      <c r="E13" s="403">
        <f>('014 - PS 104 Elektročást ...'!G148) + ('014 - PS 104 Elektročást ...'!G282) + 0</f>
        <v>0</v>
      </c>
    </row>
    <row r="14" spans="1:5">
      <c r="A14" s="404" t="s">
        <v>2508</v>
      </c>
      <c r="B14" s="399"/>
      <c r="C14" s="399"/>
      <c r="D14" s="405">
        <f>D10 + D11</f>
        <v>0</v>
      </c>
      <c r="E14" s="405">
        <f>E10 + E11 + E12 + E13</f>
        <v>0</v>
      </c>
    </row>
    <row r="15" spans="1:5">
      <c r="A15" s="398" t="s">
        <v>2509</v>
      </c>
      <c r="B15" s="399"/>
      <c r="C15" s="399"/>
      <c r="D15" s="403"/>
      <c r="E15" s="403">
        <f>(E12 + E13) * [1]Parametry!B18 / 100</f>
        <v>0</v>
      </c>
    </row>
    <row r="16" spans="1:5">
      <c r="A16" s="398" t="s">
        <v>2510</v>
      </c>
      <c r="B16" s="399"/>
      <c r="C16" s="399"/>
      <c r="D16" s="403"/>
      <c r="E16" s="403">
        <f>0 + 0</f>
        <v>0</v>
      </c>
    </row>
    <row r="17" spans="1:5">
      <c r="A17" s="398" t="s">
        <v>168</v>
      </c>
      <c r="B17" s="399"/>
      <c r="C17" s="399"/>
      <c r="D17" s="403"/>
      <c r="E17" s="403">
        <f>0 + 0</f>
        <v>0</v>
      </c>
    </row>
    <row r="18" spans="1:5">
      <c r="A18" s="398" t="s">
        <v>2511</v>
      </c>
      <c r="B18" s="399"/>
      <c r="C18" s="399"/>
      <c r="D18" s="403"/>
      <c r="E18" s="403">
        <f>(E16 + E17) * [1]Parametry!B19 / 100</f>
        <v>0</v>
      </c>
    </row>
    <row r="19" spans="1:5">
      <c r="A19" s="404" t="s">
        <v>2512</v>
      </c>
      <c r="B19" s="399"/>
      <c r="C19" s="399"/>
      <c r="D19" s="405">
        <f>D14</f>
        <v>0</v>
      </c>
      <c r="E19" s="405">
        <f>E14 + E15 + E16 + E17 + E18</f>
        <v>0</v>
      </c>
    </row>
    <row r="20" spans="1:5">
      <c r="A20" s="398" t="s">
        <v>2513</v>
      </c>
      <c r="B20" s="399"/>
      <c r="C20" s="399"/>
      <c r="D20" s="403"/>
      <c r="E20" s="403">
        <f>(D19 + E19) * [1]Parametry!B20 / 100</f>
        <v>0</v>
      </c>
    </row>
    <row r="21" spans="1:5">
      <c r="A21" s="398" t="s">
        <v>2514</v>
      </c>
      <c r="B21" s="399"/>
      <c r="C21" s="399"/>
      <c r="D21" s="403"/>
      <c r="E21" s="403">
        <f>(D19 + E19) * [1]Parametry!B21 / 100</f>
        <v>0</v>
      </c>
    </row>
    <row r="22" spans="1:5">
      <c r="A22" s="398" t="s">
        <v>2515</v>
      </c>
      <c r="B22" s="399"/>
      <c r="C22" s="399"/>
      <c r="D22" s="403"/>
      <c r="E22" s="403">
        <f>(D14 + E14) * [1]Parametry!B22 / 100</f>
        <v>0</v>
      </c>
    </row>
    <row r="23" spans="1:5">
      <c r="A23" s="401" t="s">
        <v>2516</v>
      </c>
      <c r="D23" s="402"/>
      <c r="E23" s="402">
        <f>D19 + E19 + E20 + E21 + E22</f>
        <v>0</v>
      </c>
    </row>
    <row r="24" spans="1:5">
      <c r="A24" s="398" t="s">
        <v>5</v>
      </c>
      <c r="B24" s="399"/>
      <c r="C24" s="399"/>
      <c r="D24" s="403"/>
      <c r="E24" s="403"/>
    </row>
    <row r="25" spans="1:5">
      <c r="A25" s="401" t="s">
        <v>2517</v>
      </c>
      <c r="B25" s="399"/>
      <c r="C25" s="399"/>
      <c r="D25" s="402"/>
      <c r="E25" s="402"/>
    </row>
    <row r="26" spans="1:5">
      <c r="A26" s="398" t="s">
        <v>2518</v>
      </c>
      <c r="B26" s="399"/>
      <c r="C26" s="399"/>
      <c r="D26" s="403"/>
      <c r="E26" s="403">
        <f>E19 * [1]Parametry!B23 / 100</f>
        <v>0</v>
      </c>
    </row>
    <row r="27" spans="1:5">
      <c r="A27" s="398" t="s">
        <v>2519</v>
      </c>
      <c r="B27" s="399"/>
      <c r="C27" s="399"/>
      <c r="D27" s="403"/>
      <c r="E27" s="403">
        <f>E19 * [1]Parametry!B24 / 100</f>
        <v>0</v>
      </c>
    </row>
    <row r="28" spans="1:5">
      <c r="A28" s="401" t="s">
        <v>2520</v>
      </c>
      <c r="B28" s="399"/>
      <c r="C28" s="399"/>
      <c r="D28" s="402"/>
      <c r="E28" s="402">
        <f>E26 + E27</f>
        <v>0</v>
      </c>
    </row>
    <row r="29" spans="1:5">
      <c r="A29" s="398" t="s">
        <v>1991</v>
      </c>
      <c r="B29" s="399"/>
      <c r="C29" s="399"/>
      <c r="D29" s="403"/>
      <c r="E29" s="403">
        <f>[1]Parametry!B25 * [1]Parametry!B28 * (E23 * [1]Parametry!B27)^[1]Parametry!B26</f>
        <v>0</v>
      </c>
    </row>
    <row r="30" spans="1:5">
      <c r="A30" s="406" t="s">
        <v>2521</v>
      </c>
      <c r="B30" s="399"/>
      <c r="C30" s="399"/>
      <c r="D30" s="407"/>
      <c r="E30" s="407">
        <f>E23 + E28 + E29</f>
        <v>0</v>
      </c>
    </row>
    <row r="33" spans="1:10">
      <c r="A33" s="408" t="s">
        <v>2071</v>
      </c>
      <c r="B33" s="398" t="s">
        <v>2522</v>
      </c>
      <c r="C33" s="400" t="s">
        <v>2523</v>
      </c>
      <c r="D33" s="400" t="s">
        <v>2524</v>
      </c>
      <c r="E33" s="400" t="s">
        <v>2525</v>
      </c>
      <c r="F33" s="400" t="s">
        <v>2526</v>
      </c>
      <c r="G33" s="400" t="s">
        <v>2527</v>
      </c>
      <c r="H33" s="400" t="s">
        <v>2528</v>
      </c>
      <c r="I33" s="400" t="s">
        <v>2140</v>
      </c>
      <c r="J33" s="409">
        <f>[1]Parametry!B32/100*E153+[1]Parametry!B33/100*E154+[1]Parametry!B33/100*E155+[1]Parametry!B33/100*E156+[1]Parametry!B33/100*E157+[1]Parametry!B33/100*E158+[1]Parametry!B33/100*E159+[1]Parametry!B33/100*E160+[1]Parametry!B33/100*E161+[1]Parametry!B33/100*E162+[1]Parametry!B33/100*E163+[1]Parametry!B33/100*E164+[1]Parametry!B33/100*E165+[1]Parametry!B33/100*E166+[1]Parametry!B33/100*E167+[1]Parametry!B33/100*E168+[1]Parametry!B33/100*E169+[1]Parametry!B32/100*E170+[1]Parametry!B33/100*E171+[1]Parametry!B33/100*E172+[1]Parametry!B33/100*E173+[1]Parametry!B33/100*E174</f>
        <v>0</v>
      </c>
    </row>
    <row r="34" spans="1:10">
      <c r="A34" s="410" t="s">
        <v>2529</v>
      </c>
      <c r="B34" s="406" t="s">
        <v>5</v>
      </c>
      <c r="C34" s="407"/>
      <c r="D34" s="407"/>
      <c r="E34" s="407"/>
      <c r="F34" s="407"/>
      <c r="G34" s="407"/>
      <c r="H34" s="407"/>
      <c r="I34" s="407"/>
      <c r="J34" s="409">
        <f>J33+[1]Parametry!B33/100*E175+[1]Parametry!B33/100*E176+[1]Parametry!B33/100*E177+[1]Parametry!B33/100*E178+[1]Parametry!B33/100*E179+[1]Parametry!B33/100*E180+[1]Parametry!B33/100*E181+[1]Parametry!B32/100*E182+[1]Parametry!B33/100*E183+[1]Parametry!B33/100*E184+[1]Parametry!B32/100*E185+[1]Parametry!B32/100*E186+[1]Parametry!B33/100*E187+[1]Parametry!B32/100*E188+[1]Parametry!B32/100*E189+[1]Parametry!B32/100*E190+[1]Parametry!B32/100*E191+[1]Parametry!B33/100*E192+[1]Parametry!B32/100*E193+[1]Parametry!B32/100*E194+[1]Parametry!B32/100*E195+[1]Parametry!B33/100*E196</f>
        <v>0</v>
      </c>
    </row>
    <row r="35" spans="1:10">
      <c r="A35" s="410"/>
      <c r="B35" s="406"/>
      <c r="C35" s="407"/>
      <c r="D35" s="407"/>
      <c r="E35" s="407"/>
      <c r="F35" s="407"/>
      <c r="G35" s="407"/>
      <c r="H35" s="407"/>
      <c r="I35" s="407"/>
    </row>
    <row r="36" spans="1:10">
      <c r="A36" s="411" t="s">
        <v>2530</v>
      </c>
      <c r="B36" s="401" t="s">
        <v>5</v>
      </c>
      <c r="C36" s="402"/>
      <c r="D36" s="402"/>
      <c r="E36" s="402"/>
      <c r="F36" s="402"/>
      <c r="G36" s="402"/>
      <c r="H36" s="402"/>
      <c r="I36" s="402"/>
      <c r="J36" s="409">
        <f>J34+[1]Parametry!B33/100*E197+[1]Parametry!B33/100*E198+[1]Parametry!B33/100*E199+[1]Parametry!B33/100*E200+[1]Parametry!B33/100*E201+[1]Parametry!B33/100*E202+[1]Parametry!B33/100*E203+[1]Parametry!B33/100*E204+[1]Parametry!B32/100*E205+[1]Parametry!B33/100*E206+[1]Parametry!B33/100*E207+[1]Parametry!B33/100*E208+[1]Parametry!B33/100*E209+[1]Parametry!B33/100*E210+[1]Parametry!B33/100*E211+[1]Parametry!B33/100*E212+[1]Parametry!B33/100*E213+[1]Parametry!B32/100*E214+[1]Parametry!B32/100*E215+[1]Parametry!B33/100*E216+[1]Parametry!B33/100*E217+[1]Parametry!B33/100*E218</f>
        <v>0</v>
      </c>
    </row>
    <row r="37" spans="1:10">
      <c r="A37" s="408" t="s">
        <v>2531</v>
      </c>
      <c r="B37" s="398" t="s">
        <v>209</v>
      </c>
      <c r="C37" s="403">
        <v>1</v>
      </c>
      <c r="D37" s="403"/>
      <c r="E37" s="403">
        <f>C37*D37</f>
        <v>0</v>
      </c>
      <c r="F37" s="403">
        <v>3955.2</v>
      </c>
      <c r="G37" s="403"/>
      <c r="H37" s="403">
        <f>D37+F37</f>
        <v>3955.2</v>
      </c>
      <c r="I37" s="403">
        <f>E37+G37</f>
        <v>0</v>
      </c>
      <c r="J37" s="409">
        <f>J36+[1]Parametry!B33/100*E219+[1]Parametry!B33/100*E220+[1]Parametry!B32/100*E221+[1]Parametry!B33/100*E222+[1]Parametry!B33/100*E223+[1]Parametry!B33/100*E224+[1]Parametry!B32/100*E225+[1]Parametry!B32/100*E229+[1]Parametry!B32/100*E230+[1]Parametry!B32/100*E231+[1]Parametry!B32/100*E232+[1]Parametry!B32/100*E233+[1]Parametry!B32/100*E235+[1]Parametry!B32/100*E236+[1]Parametry!B32/100*E237+[1]Parametry!B32/100*E238+[1]Parametry!B32/100*E239+[1]Parametry!B32/100*E240+[1]Parametry!B32/100*E241+[1]Parametry!B33/100*E245+[1]Parametry!B32/100*E246+[1]Parametry!B32/100*E247</f>
        <v>0</v>
      </c>
    </row>
    <row r="38" spans="1:10">
      <c r="A38" s="412" t="s">
        <v>2532</v>
      </c>
      <c r="B38" s="413" t="s">
        <v>5</v>
      </c>
      <c r="C38" s="414"/>
      <c r="D38" s="414"/>
      <c r="E38" s="414"/>
      <c r="F38" s="414"/>
      <c r="G38" s="414"/>
      <c r="H38" s="414"/>
      <c r="I38" s="414"/>
    </row>
    <row r="39" spans="1:10">
      <c r="A39" s="408" t="s">
        <v>2533</v>
      </c>
      <c r="B39" s="398" t="s">
        <v>209</v>
      </c>
      <c r="C39" s="403">
        <v>1</v>
      </c>
      <c r="D39" s="403"/>
      <c r="E39" s="403">
        <f t="shared" ref="E39:E92" si="0">C39*D39</f>
        <v>0</v>
      </c>
      <c r="F39" s="403">
        <v>672</v>
      </c>
      <c r="G39" s="403"/>
      <c r="H39" s="403">
        <f t="shared" ref="H39:I70" si="1">D39+F39</f>
        <v>672</v>
      </c>
      <c r="I39" s="403">
        <f t="shared" si="1"/>
        <v>0</v>
      </c>
    </row>
    <row r="40" spans="1:10">
      <c r="A40" s="408" t="s">
        <v>2534</v>
      </c>
      <c r="B40" s="398" t="s">
        <v>2535</v>
      </c>
      <c r="C40" s="403">
        <v>1</v>
      </c>
      <c r="D40" s="403"/>
      <c r="E40" s="403">
        <f t="shared" si="0"/>
        <v>0</v>
      </c>
      <c r="F40" s="403">
        <v>508.8</v>
      </c>
      <c r="G40" s="403"/>
      <c r="H40" s="403">
        <f t="shared" si="1"/>
        <v>508.8</v>
      </c>
      <c r="I40" s="403">
        <f t="shared" si="1"/>
        <v>0</v>
      </c>
    </row>
    <row r="41" spans="1:10">
      <c r="A41" s="408" t="s">
        <v>2536</v>
      </c>
      <c r="B41" s="398" t="s">
        <v>209</v>
      </c>
      <c r="C41" s="403">
        <v>1</v>
      </c>
      <c r="D41" s="403"/>
      <c r="E41" s="403">
        <f t="shared" si="0"/>
        <v>0</v>
      </c>
      <c r="F41" s="403">
        <v>331.68</v>
      </c>
      <c r="G41" s="403"/>
      <c r="H41" s="403">
        <f t="shared" si="1"/>
        <v>331.68</v>
      </c>
      <c r="I41" s="403">
        <f t="shared" si="1"/>
        <v>0</v>
      </c>
    </row>
    <row r="42" spans="1:10">
      <c r="A42" s="408" t="s">
        <v>2537</v>
      </c>
      <c r="B42" s="398" t="s">
        <v>209</v>
      </c>
      <c r="C42" s="403">
        <v>1</v>
      </c>
      <c r="D42" s="403"/>
      <c r="E42" s="403">
        <f t="shared" si="0"/>
        <v>0</v>
      </c>
      <c r="F42" s="403">
        <v>864</v>
      </c>
      <c r="G42" s="403"/>
      <c r="H42" s="403">
        <f t="shared" si="1"/>
        <v>864</v>
      </c>
      <c r="I42" s="403">
        <f t="shared" si="1"/>
        <v>0</v>
      </c>
    </row>
    <row r="43" spans="1:10">
      <c r="A43" s="408" t="s">
        <v>2538</v>
      </c>
      <c r="B43" s="398" t="s">
        <v>209</v>
      </c>
      <c r="C43" s="403">
        <v>1</v>
      </c>
      <c r="D43" s="403"/>
      <c r="E43" s="403">
        <f t="shared" si="0"/>
        <v>0</v>
      </c>
      <c r="F43" s="403">
        <v>331.68</v>
      </c>
      <c r="G43" s="403"/>
      <c r="H43" s="403">
        <f t="shared" si="1"/>
        <v>331.68</v>
      </c>
      <c r="I43" s="403">
        <f t="shared" si="1"/>
        <v>0</v>
      </c>
    </row>
    <row r="44" spans="1:10">
      <c r="A44" s="408" t="s">
        <v>2539</v>
      </c>
      <c r="B44" s="398" t="s">
        <v>209</v>
      </c>
      <c r="C44" s="403">
        <v>1</v>
      </c>
      <c r="D44" s="403"/>
      <c r="E44" s="403">
        <f t="shared" si="0"/>
        <v>0</v>
      </c>
      <c r="F44" s="403">
        <v>136.32</v>
      </c>
      <c r="G44" s="403"/>
      <c r="H44" s="403">
        <f t="shared" si="1"/>
        <v>136.32</v>
      </c>
      <c r="I44" s="403">
        <f t="shared" si="1"/>
        <v>0</v>
      </c>
    </row>
    <row r="45" spans="1:10">
      <c r="A45" s="408" t="s">
        <v>2540</v>
      </c>
      <c r="B45" s="398" t="s">
        <v>209</v>
      </c>
      <c r="C45" s="403">
        <v>1</v>
      </c>
      <c r="D45" s="403"/>
      <c r="E45" s="403">
        <f t="shared" si="0"/>
        <v>0</v>
      </c>
      <c r="F45" s="403">
        <v>192</v>
      </c>
      <c r="G45" s="403"/>
      <c r="H45" s="403">
        <f t="shared" si="1"/>
        <v>192</v>
      </c>
      <c r="I45" s="403">
        <f t="shared" si="1"/>
        <v>0</v>
      </c>
    </row>
    <row r="46" spans="1:10">
      <c r="A46" s="408" t="s">
        <v>2541</v>
      </c>
      <c r="B46" s="398" t="s">
        <v>209</v>
      </c>
      <c r="C46" s="403">
        <v>12</v>
      </c>
      <c r="D46" s="403"/>
      <c r="E46" s="403">
        <f t="shared" si="0"/>
        <v>0</v>
      </c>
      <c r="F46" s="403">
        <v>9.6</v>
      </c>
      <c r="G46" s="403"/>
      <c r="H46" s="403">
        <f t="shared" si="1"/>
        <v>9.6</v>
      </c>
      <c r="I46" s="403">
        <f t="shared" si="1"/>
        <v>0</v>
      </c>
    </row>
    <row r="47" spans="1:10">
      <c r="A47" s="408" t="s">
        <v>2542</v>
      </c>
      <c r="B47" s="398" t="s">
        <v>209</v>
      </c>
      <c r="C47" s="403">
        <v>2</v>
      </c>
      <c r="D47" s="403"/>
      <c r="E47" s="403">
        <f t="shared" si="0"/>
        <v>0</v>
      </c>
      <c r="F47" s="403">
        <v>24</v>
      </c>
      <c r="G47" s="403"/>
      <c r="H47" s="403">
        <f t="shared" si="1"/>
        <v>24</v>
      </c>
      <c r="I47" s="403">
        <f t="shared" si="1"/>
        <v>0</v>
      </c>
    </row>
    <row r="48" spans="1:10">
      <c r="A48" s="408" t="s">
        <v>2543</v>
      </c>
      <c r="B48" s="398" t="s">
        <v>2535</v>
      </c>
      <c r="C48" s="403">
        <v>1</v>
      </c>
      <c r="D48" s="403"/>
      <c r="E48" s="403">
        <f t="shared" si="0"/>
        <v>0</v>
      </c>
      <c r="F48" s="403">
        <v>124.8</v>
      </c>
      <c r="G48" s="403"/>
      <c r="H48" s="403">
        <f t="shared" si="1"/>
        <v>124.8</v>
      </c>
      <c r="I48" s="403">
        <f t="shared" si="1"/>
        <v>0</v>
      </c>
    </row>
    <row r="49" spans="1:9">
      <c r="A49" s="408" t="s">
        <v>2544</v>
      </c>
      <c r="B49" s="398" t="s">
        <v>2535</v>
      </c>
      <c r="C49" s="403">
        <v>3</v>
      </c>
      <c r="D49" s="403"/>
      <c r="E49" s="403">
        <f t="shared" si="0"/>
        <v>0</v>
      </c>
      <c r="F49" s="403">
        <v>0</v>
      </c>
      <c r="G49" s="403"/>
      <c r="H49" s="403">
        <f t="shared" si="1"/>
        <v>0</v>
      </c>
      <c r="I49" s="403">
        <f t="shared" si="1"/>
        <v>0</v>
      </c>
    </row>
    <row r="50" spans="1:9" ht="24.75">
      <c r="A50" s="408" t="s">
        <v>2545</v>
      </c>
      <c r="B50" s="398" t="s">
        <v>209</v>
      </c>
      <c r="C50" s="403">
        <v>1</v>
      </c>
      <c r="D50" s="403"/>
      <c r="E50" s="403">
        <f t="shared" si="0"/>
        <v>0</v>
      </c>
      <c r="F50" s="403">
        <v>4032</v>
      </c>
      <c r="G50" s="403"/>
      <c r="H50" s="403">
        <f t="shared" si="1"/>
        <v>4032</v>
      </c>
      <c r="I50" s="403">
        <f t="shared" si="1"/>
        <v>0</v>
      </c>
    </row>
    <row r="51" spans="1:9">
      <c r="A51" s="408" t="s">
        <v>2546</v>
      </c>
      <c r="B51" s="398" t="s">
        <v>209</v>
      </c>
      <c r="C51" s="403">
        <v>1</v>
      </c>
      <c r="D51" s="403"/>
      <c r="E51" s="403">
        <f t="shared" si="0"/>
        <v>0</v>
      </c>
      <c r="F51" s="403">
        <v>96</v>
      </c>
      <c r="G51" s="403"/>
      <c r="H51" s="403">
        <f t="shared" si="1"/>
        <v>96</v>
      </c>
      <c r="I51" s="403">
        <f t="shared" si="1"/>
        <v>0</v>
      </c>
    </row>
    <row r="52" spans="1:9">
      <c r="A52" s="408" t="s">
        <v>2547</v>
      </c>
      <c r="B52" s="398" t="s">
        <v>2535</v>
      </c>
      <c r="C52" s="403">
        <v>1</v>
      </c>
      <c r="D52" s="403"/>
      <c r="E52" s="403">
        <f t="shared" si="0"/>
        <v>0</v>
      </c>
      <c r="F52" s="403">
        <v>124.8</v>
      </c>
      <c r="G52" s="403"/>
      <c r="H52" s="403">
        <f t="shared" si="1"/>
        <v>124.8</v>
      </c>
      <c r="I52" s="403">
        <f t="shared" si="1"/>
        <v>0</v>
      </c>
    </row>
    <row r="53" spans="1:9">
      <c r="A53" s="408" t="s">
        <v>2548</v>
      </c>
      <c r="B53" s="398" t="s">
        <v>2535</v>
      </c>
      <c r="C53" s="403">
        <v>2</v>
      </c>
      <c r="D53" s="403"/>
      <c r="E53" s="403">
        <f t="shared" si="0"/>
        <v>0</v>
      </c>
      <c r="F53" s="403">
        <v>124.8</v>
      </c>
      <c r="G53" s="403"/>
      <c r="H53" s="403">
        <f t="shared" si="1"/>
        <v>124.8</v>
      </c>
      <c r="I53" s="403">
        <f t="shared" si="1"/>
        <v>0</v>
      </c>
    </row>
    <row r="54" spans="1:9">
      <c r="A54" s="408" t="s">
        <v>2549</v>
      </c>
      <c r="B54" s="398" t="s">
        <v>2535</v>
      </c>
      <c r="C54" s="403">
        <v>3</v>
      </c>
      <c r="D54" s="403"/>
      <c r="E54" s="403">
        <f t="shared" si="0"/>
        <v>0</v>
      </c>
      <c r="F54" s="403">
        <v>96</v>
      </c>
      <c r="G54" s="403"/>
      <c r="H54" s="403">
        <f t="shared" si="1"/>
        <v>96</v>
      </c>
      <c r="I54" s="403">
        <f t="shared" si="1"/>
        <v>0</v>
      </c>
    </row>
    <row r="55" spans="1:9">
      <c r="A55" s="408" t="s">
        <v>2550</v>
      </c>
      <c r="B55" s="398" t="s">
        <v>2535</v>
      </c>
      <c r="C55" s="403">
        <v>1</v>
      </c>
      <c r="D55" s="403"/>
      <c r="E55" s="403">
        <f t="shared" si="0"/>
        <v>0</v>
      </c>
      <c r="F55" s="403">
        <v>96</v>
      </c>
      <c r="G55" s="403"/>
      <c r="H55" s="403">
        <f t="shared" si="1"/>
        <v>96</v>
      </c>
      <c r="I55" s="403">
        <f t="shared" si="1"/>
        <v>0</v>
      </c>
    </row>
    <row r="56" spans="1:9">
      <c r="A56" s="408" t="s">
        <v>2551</v>
      </c>
      <c r="B56" s="398" t="s">
        <v>2535</v>
      </c>
      <c r="C56" s="403">
        <v>1</v>
      </c>
      <c r="D56" s="403"/>
      <c r="E56" s="403">
        <f t="shared" si="0"/>
        <v>0</v>
      </c>
      <c r="F56" s="403">
        <v>96</v>
      </c>
      <c r="G56" s="403"/>
      <c r="H56" s="403">
        <f t="shared" si="1"/>
        <v>96</v>
      </c>
      <c r="I56" s="403">
        <f t="shared" si="1"/>
        <v>0</v>
      </c>
    </row>
    <row r="57" spans="1:9">
      <c r="A57" s="408" t="s">
        <v>2552</v>
      </c>
      <c r="B57" s="398" t="s">
        <v>2535</v>
      </c>
      <c r="C57" s="403">
        <v>22</v>
      </c>
      <c r="D57" s="403"/>
      <c r="E57" s="403">
        <f t="shared" si="0"/>
        <v>0</v>
      </c>
      <c r="F57" s="403">
        <v>264.95999999999998</v>
      </c>
      <c r="G57" s="403"/>
      <c r="H57" s="403">
        <f t="shared" si="1"/>
        <v>264.95999999999998</v>
      </c>
      <c r="I57" s="403">
        <f t="shared" si="1"/>
        <v>0</v>
      </c>
    </row>
    <row r="58" spans="1:9">
      <c r="A58" s="408" t="s">
        <v>2553</v>
      </c>
      <c r="B58" s="398" t="s">
        <v>2535</v>
      </c>
      <c r="C58" s="403">
        <v>6</v>
      </c>
      <c r="D58" s="403"/>
      <c r="E58" s="403">
        <f t="shared" si="0"/>
        <v>0</v>
      </c>
      <c r="F58" s="403">
        <v>48</v>
      </c>
      <c r="G58" s="403"/>
      <c r="H58" s="403">
        <f t="shared" si="1"/>
        <v>48</v>
      </c>
      <c r="I58" s="403">
        <f t="shared" si="1"/>
        <v>0</v>
      </c>
    </row>
    <row r="59" spans="1:9">
      <c r="A59" s="408" t="s">
        <v>2554</v>
      </c>
      <c r="B59" s="398" t="s">
        <v>2535</v>
      </c>
      <c r="C59" s="403">
        <v>2</v>
      </c>
      <c r="D59" s="403"/>
      <c r="E59" s="403">
        <f t="shared" si="0"/>
        <v>0</v>
      </c>
      <c r="F59" s="403">
        <v>167.04</v>
      </c>
      <c r="G59" s="403"/>
      <c r="H59" s="403">
        <f t="shared" si="1"/>
        <v>167.04</v>
      </c>
      <c r="I59" s="403">
        <f t="shared" si="1"/>
        <v>0</v>
      </c>
    </row>
    <row r="60" spans="1:9">
      <c r="A60" s="408" t="s">
        <v>2555</v>
      </c>
      <c r="B60" s="398" t="s">
        <v>2535</v>
      </c>
      <c r="C60" s="403">
        <v>4</v>
      </c>
      <c r="D60" s="403"/>
      <c r="E60" s="403">
        <f t="shared" si="0"/>
        <v>0</v>
      </c>
      <c r="F60" s="403">
        <v>264.95999999999998</v>
      </c>
      <c r="G60" s="403"/>
      <c r="H60" s="403">
        <f t="shared" si="1"/>
        <v>264.95999999999998</v>
      </c>
      <c r="I60" s="403">
        <f t="shared" si="1"/>
        <v>0</v>
      </c>
    </row>
    <row r="61" spans="1:9">
      <c r="A61" s="408" t="s">
        <v>2543</v>
      </c>
      <c r="B61" s="398" t="s">
        <v>2535</v>
      </c>
      <c r="C61" s="403">
        <v>4</v>
      </c>
      <c r="D61" s="403"/>
      <c r="E61" s="403">
        <f t="shared" si="0"/>
        <v>0</v>
      </c>
      <c r="F61" s="403">
        <v>144</v>
      </c>
      <c r="G61" s="403"/>
      <c r="H61" s="403">
        <f t="shared" si="1"/>
        <v>144</v>
      </c>
      <c r="I61" s="403">
        <f t="shared" si="1"/>
        <v>0</v>
      </c>
    </row>
    <row r="62" spans="1:9">
      <c r="A62" s="408" t="s">
        <v>2556</v>
      </c>
      <c r="B62" s="398" t="s">
        <v>2535</v>
      </c>
      <c r="C62" s="403">
        <v>12</v>
      </c>
      <c r="D62" s="403"/>
      <c r="E62" s="403">
        <f t="shared" si="0"/>
        <v>0</v>
      </c>
      <c r="F62" s="403">
        <v>0</v>
      </c>
      <c r="G62" s="403"/>
      <c r="H62" s="403">
        <f t="shared" si="1"/>
        <v>0</v>
      </c>
      <c r="I62" s="403">
        <f t="shared" si="1"/>
        <v>0</v>
      </c>
    </row>
    <row r="63" spans="1:9" ht="30" customHeight="1">
      <c r="A63" s="415" t="s">
        <v>2557</v>
      </c>
      <c r="B63" s="398" t="s">
        <v>209</v>
      </c>
      <c r="C63" s="403">
        <v>2</v>
      </c>
      <c r="D63" s="403"/>
      <c r="E63" s="403">
        <f t="shared" si="0"/>
        <v>0</v>
      </c>
      <c r="F63" s="403">
        <v>1920</v>
      </c>
      <c r="G63" s="403"/>
      <c r="H63" s="403">
        <f t="shared" si="1"/>
        <v>1920</v>
      </c>
      <c r="I63" s="403">
        <f t="shared" si="1"/>
        <v>0</v>
      </c>
    </row>
    <row r="64" spans="1:9" ht="30" customHeight="1">
      <c r="A64" s="415" t="s">
        <v>2558</v>
      </c>
      <c r="B64" s="398" t="s">
        <v>209</v>
      </c>
      <c r="C64" s="403">
        <v>2</v>
      </c>
      <c r="D64" s="403"/>
      <c r="E64" s="403">
        <f t="shared" si="0"/>
        <v>0</v>
      </c>
      <c r="F64" s="403">
        <v>2112</v>
      </c>
      <c r="G64" s="403"/>
      <c r="H64" s="403">
        <f t="shared" si="1"/>
        <v>2112</v>
      </c>
      <c r="I64" s="403">
        <f t="shared" si="1"/>
        <v>0</v>
      </c>
    </row>
    <row r="65" spans="1:9">
      <c r="A65" s="408" t="s">
        <v>2559</v>
      </c>
      <c r="B65" s="398" t="s">
        <v>209</v>
      </c>
      <c r="C65" s="403">
        <v>10</v>
      </c>
      <c r="D65" s="403"/>
      <c r="E65" s="403">
        <f t="shared" si="0"/>
        <v>0</v>
      </c>
      <c r="F65" s="403">
        <v>240</v>
      </c>
      <c r="G65" s="403"/>
      <c r="H65" s="403">
        <f t="shared" si="1"/>
        <v>240</v>
      </c>
      <c r="I65" s="403">
        <f t="shared" si="1"/>
        <v>0</v>
      </c>
    </row>
    <row r="66" spans="1:9">
      <c r="A66" s="408" t="s">
        <v>2560</v>
      </c>
      <c r="B66" s="398" t="s">
        <v>209</v>
      </c>
      <c r="C66" s="403">
        <v>20</v>
      </c>
      <c r="D66" s="403"/>
      <c r="E66" s="403">
        <f t="shared" si="0"/>
        <v>0</v>
      </c>
      <c r="F66" s="403">
        <v>96</v>
      </c>
      <c r="G66" s="403"/>
      <c r="H66" s="403">
        <f t="shared" si="1"/>
        <v>96</v>
      </c>
      <c r="I66" s="403">
        <f t="shared" si="1"/>
        <v>0</v>
      </c>
    </row>
    <row r="67" spans="1:9">
      <c r="A67" s="408" t="s">
        <v>2561</v>
      </c>
      <c r="B67" s="398" t="s">
        <v>209</v>
      </c>
      <c r="C67" s="403">
        <v>15</v>
      </c>
      <c r="D67" s="403"/>
      <c r="E67" s="403">
        <f t="shared" si="0"/>
        <v>0</v>
      </c>
      <c r="F67" s="403">
        <v>240</v>
      </c>
      <c r="G67" s="403"/>
      <c r="H67" s="403">
        <f t="shared" si="1"/>
        <v>240</v>
      </c>
      <c r="I67" s="403">
        <f t="shared" si="1"/>
        <v>0</v>
      </c>
    </row>
    <row r="68" spans="1:9">
      <c r="A68" s="408" t="s">
        <v>2562</v>
      </c>
      <c r="B68" s="398" t="s">
        <v>209</v>
      </c>
      <c r="C68" s="403">
        <v>2</v>
      </c>
      <c r="D68" s="403"/>
      <c r="E68" s="403">
        <f t="shared" si="0"/>
        <v>0</v>
      </c>
      <c r="F68" s="403">
        <v>288</v>
      </c>
      <c r="G68" s="403"/>
      <c r="H68" s="403">
        <f t="shared" si="1"/>
        <v>288</v>
      </c>
      <c r="I68" s="403">
        <f t="shared" si="1"/>
        <v>0</v>
      </c>
    </row>
    <row r="69" spans="1:9">
      <c r="A69" s="408" t="s">
        <v>2563</v>
      </c>
      <c r="B69" s="398" t="s">
        <v>209</v>
      </c>
      <c r="C69" s="403">
        <v>5</v>
      </c>
      <c r="D69" s="403"/>
      <c r="E69" s="403">
        <f t="shared" si="0"/>
        <v>0</v>
      </c>
      <c r="F69" s="403">
        <v>240</v>
      </c>
      <c r="G69" s="403"/>
      <c r="H69" s="403">
        <f t="shared" si="1"/>
        <v>240</v>
      </c>
      <c r="I69" s="403">
        <f t="shared" si="1"/>
        <v>0</v>
      </c>
    </row>
    <row r="70" spans="1:9">
      <c r="A70" s="408" t="s">
        <v>2564</v>
      </c>
      <c r="B70" s="398" t="s">
        <v>209</v>
      </c>
      <c r="C70" s="403">
        <v>10</v>
      </c>
      <c r="D70" s="403"/>
      <c r="E70" s="403">
        <f t="shared" si="0"/>
        <v>0</v>
      </c>
      <c r="F70" s="403">
        <v>9.6</v>
      </c>
      <c r="G70" s="403"/>
      <c r="H70" s="403">
        <f t="shared" si="1"/>
        <v>9.6</v>
      </c>
      <c r="I70" s="403">
        <f t="shared" si="1"/>
        <v>0</v>
      </c>
    </row>
    <row r="71" spans="1:9">
      <c r="A71" s="408" t="s">
        <v>2565</v>
      </c>
      <c r="B71" s="398" t="s">
        <v>209</v>
      </c>
      <c r="C71" s="403">
        <v>15</v>
      </c>
      <c r="D71" s="403"/>
      <c r="E71" s="403">
        <f t="shared" si="0"/>
        <v>0</v>
      </c>
      <c r="F71" s="403">
        <v>9.6</v>
      </c>
      <c r="G71" s="403"/>
      <c r="H71" s="403">
        <f t="shared" ref="H71:I92" si="2">D71+F71</f>
        <v>9.6</v>
      </c>
      <c r="I71" s="403">
        <f t="shared" si="2"/>
        <v>0</v>
      </c>
    </row>
    <row r="72" spans="1:9">
      <c r="A72" s="408" t="s">
        <v>2566</v>
      </c>
      <c r="B72" s="398" t="s">
        <v>209</v>
      </c>
      <c r="C72" s="403">
        <v>150</v>
      </c>
      <c r="D72" s="403"/>
      <c r="E72" s="403">
        <f t="shared" si="0"/>
        <v>0</v>
      </c>
      <c r="F72" s="403">
        <v>9.6</v>
      </c>
      <c r="G72" s="403"/>
      <c r="H72" s="403">
        <f t="shared" si="2"/>
        <v>9.6</v>
      </c>
      <c r="I72" s="403">
        <f t="shared" si="2"/>
        <v>0</v>
      </c>
    </row>
    <row r="73" spans="1:9">
      <c r="A73" s="408" t="s">
        <v>2567</v>
      </c>
      <c r="B73" s="398" t="s">
        <v>209</v>
      </c>
      <c r="C73" s="403">
        <v>40</v>
      </c>
      <c r="D73" s="403"/>
      <c r="E73" s="403">
        <f t="shared" si="0"/>
        <v>0</v>
      </c>
      <c r="F73" s="403">
        <v>19.2</v>
      </c>
      <c r="G73" s="403"/>
      <c r="H73" s="403">
        <f t="shared" si="2"/>
        <v>19.2</v>
      </c>
      <c r="I73" s="403">
        <f t="shared" si="2"/>
        <v>0</v>
      </c>
    </row>
    <row r="74" spans="1:9">
      <c r="A74" s="408" t="s">
        <v>2568</v>
      </c>
      <c r="B74" s="398" t="s">
        <v>209</v>
      </c>
      <c r="C74" s="403">
        <v>10</v>
      </c>
      <c r="D74" s="403"/>
      <c r="E74" s="403">
        <f t="shared" si="0"/>
        <v>0</v>
      </c>
      <c r="F74" s="403">
        <v>19.2</v>
      </c>
      <c r="G74" s="403"/>
      <c r="H74" s="403">
        <f t="shared" si="2"/>
        <v>19.2</v>
      </c>
      <c r="I74" s="403">
        <f t="shared" si="2"/>
        <v>0</v>
      </c>
    </row>
    <row r="75" spans="1:9">
      <c r="A75" s="408" t="s">
        <v>2569</v>
      </c>
      <c r="B75" s="398" t="s">
        <v>209</v>
      </c>
      <c r="C75" s="403">
        <v>50</v>
      </c>
      <c r="D75" s="403"/>
      <c r="E75" s="403">
        <f t="shared" si="0"/>
        <v>0</v>
      </c>
      <c r="F75" s="403">
        <v>182.4</v>
      </c>
      <c r="G75" s="403"/>
      <c r="H75" s="403">
        <f t="shared" si="2"/>
        <v>182.4</v>
      </c>
      <c r="I75" s="403">
        <f t="shared" si="2"/>
        <v>0</v>
      </c>
    </row>
    <row r="76" spans="1:9">
      <c r="A76" s="408" t="s">
        <v>2570</v>
      </c>
      <c r="B76" s="398" t="s">
        <v>209</v>
      </c>
      <c r="C76" s="403">
        <v>2</v>
      </c>
      <c r="D76" s="403"/>
      <c r="E76" s="403">
        <f t="shared" si="0"/>
        <v>0</v>
      </c>
      <c r="F76" s="403">
        <v>234.24</v>
      </c>
      <c r="G76" s="403"/>
      <c r="H76" s="403">
        <f t="shared" si="2"/>
        <v>234.24</v>
      </c>
      <c r="I76" s="403">
        <f t="shared" si="2"/>
        <v>0</v>
      </c>
    </row>
    <row r="77" spans="1:9">
      <c r="A77" s="408" t="s">
        <v>2571</v>
      </c>
      <c r="B77" s="398" t="s">
        <v>209</v>
      </c>
      <c r="C77" s="403">
        <v>1</v>
      </c>
      <c r="D77" s="403"/>
      <c r="E77" s="403">
        <f t="shared" si="0"/>
        <v>0</v>
      </c>
      <c r="F77" s="403">
        <v>234.24</v>
      </c>
      <c r="G77" s="403"/>
      <c r="H77" s="403">
        <f t="shared" si="2"/>
        <v>234.24</v>
      </c>
      <c r="I77" s="403">
        <f t="shared" si="2"/>
        <v>0</v>
      </c>
    </row>
    <row r="78" spans="1:9">
      <c r="A78" s="408" t="s">
        <v>2572</v>
      </c>
      <c r="B78" s="398" t="s">
        <v>209</v>
      </c>
      <c r="C78" s="403">
        <v>3</v>
      </c>
      <c r="D78" s="403"/>
      <c r="E78" s="403">
        <f t="shared" si="0"/>
        <v>0</v>
      </c>
      <c r="F78" s="403">
        <v>971.52</v>
      </c>
      <c r="G78" s="403"/>
      <c r="H78" s="403">
        <f t="shared" si="2"/>
        <v>971.52</v>
      </c>
      <c r="I78" s="403">
        <f t="shared" si="2"/>
        <v>0</v>
      </c>
    </row>
    <row r="79" spans="1:9">
      <c r="A79" s="408" t="s">
        <v>2573</v>
      </c>
      <c r="B79" s="398" t="s">
        <v>209</v>
      </c>
      <c r="C79" s="403">
        <v>1</v>
      </c>
      <c r="D79" s="403"/>
      <c r="E79" s="403">
        <f t="shared" si="0"/>
        <v>0</v>
      </c>
      <c r="F79" s="403">
        <v>971.52</v>
      </c>
      <c r="G79" s="403"/>
      <c r="H79" s="403">
        <f t="shared" si="2"/>
        <v>971.52</v>
      </c>
      <c r="I79" s="403">
        <f t="shared" si="2"/>
        <v>0</v>
      </c>
    </row>
    <row r="80" spans="1:9">
      <c r="A80" s="408" t="s">
        <v>2574</v>
      </c>
      <c r="B80" s="398" t="s">
        <v>178</v>
      </c>
      <c r="C80" s="403">
        <v>8</v>
      </c>
      <c r="D80" s="403"/>
      <c r="E80" s="403">
        <f t="shared" si="0"/>
        <v>0</v>
      </c>
      <c r="F80" s="403">
        <v>39</v>
      </c>
      <c r="G80" s="403"/>
      <c r="H80" s="403">
        <f t="shared" si="2"/>
        <v>39</v>
      </c>
      <c r="I80" s="403">
        <f t="shared" si="2"/>
        <v>0</v>
      </c>
    </row>
    <row r="81" spans="1:9">
      <c r="A81" s="408" t="s">
        <v>2575</v>
      </c>
      <c r="B81" s="398" t="s">
        <v>209</v>
      </c>
      <c r="C81" s="403">
        <v>30</v>
      </c>
      <c r="D81" s="403"/>
      <c r="E81" s="403">
        <f t="shared" si="0"/>
        <v>0</v>
      </c>
      <c r="F81" s="403">
        <v>48</v>
      </c>
      <c r="G81" s="403"/>
      <c r="H81" s="403">
        <f t="shared" si="2"/>
        <v>48</v>
      </c>
      <c r="I81" s="403">
        <f t="shared" si="2"/>
        <v>0</v>
      </c>
    </row>
    <row r="82" spans="1:9">
      <c r="A82" s="408" t="s">
        <v>2576</v>
      </c>
      <c r="B82" s="398" t="s">
        <v>209</v>
      </c>
      <c r="C82" s="403">
        <v>14</v>
      </c>
      <c r="D82" s="403"/>
      <c r="E82" s="403">
        <f t="shared" si="0"/>
        <v>0</v>
      </c>
      <c r="F82" s="403">
        <v>48</v>
      </c>
      <c r="G82" s="403"/>
      <c r="H82" s="403">
        <f t="shared" si="2"/>
        <v>48</v>
      </c>
      <c r="I82" s="403">
        <f t="shared" si="2"/>
        <v>0</v>
      </c>
    </row>
    <row r="83" spans="1:9">
      <c r="A83" s="408" t="s">
        <v>2577</v>
      </c>
      <c r="B83" s="398" t="s">
        <v>209</v>
      </c>
      <c r="C83" s="403">
        <v>4</v>
      </c>
      <c r="D83" s="403"/>
      <c r="E83" s="403">
        <f t="shared" si="0"/>
        <v>0</v>
      </c>
      <c r="F83" s="403">
        <v>48</v>
      </c>
      <c r="G83" s="403"/>
      <c r="H83" s="403">
        <f t="shared" si="2"/>
        <v>48</v>
      </c>
      <c r="I83" s="403">
        <f t="shared" si="2"/>
        <v>0</v>
      </c>
    </row>
    <row r="84" spans="1:9">
      <c r="A84" s="408" t="s">
        <v>2578</v>
      </c>
      <c r="B84" s="398" t="s">
        <v>209</v>
      </c>
      <c r="C84" s="403">
        <v>10</v>
      </c>
      <c r="D84" s="403"/>
      <c r="E84" s="403">
        <f t="shared" si="0"/>
        <v>0</v>
      </c>
      <c r="F84" s="403">
        <v>48</v>
      </c>
      <c r="G84" s="403"/>
      <c r="H84" s="403">
        <f t="shared" si="2"/>
        <v>48</v>
      </c>
      <c r="I84" s="403">
        <f t="shared" si="2"/>
        <v>0</v>
      </c>
    </row>
    <row r="85" spans="1:9">
      <c r="A85" s="408" t="s">
        <v>2579</v>
      </c>
      <c r="B85" s="398" t="s">
        <v>209</v>
      </c>
      <c r="C85" s="403">
        <v>2</v>
      </c>
      <c r="D85" s="403"/>
      <c r="E85" s="403">
        <f t="shared" si="0"/>
        <v>0</v>
      </c>
      <c r="F85" s="403">
        <v>76.8</v>
      </c>
      <c r="G85" s="403"/>
      <c r="H85" s="403">
        <f t="shared" si="2"/>
        <v>76.8</v>
      </c>
      <c r="I85" s="403">
        <f t="shared" si="2"/>
        <v>0</v>
      </c>
    </row>
    <row r="86" spans="1:9">
      <c r="A86" s="408" t="s">
        <v>2580</v>
      </c>
      <c r="B86" s="398" t="s">
        <v>178</v>
      </c>
      <c r="C86" s="403">
        <v>400</v>
      </c>
      <c r="D86" s="403"/>
      <c r="E86" s="403">
        <f t="shared" si="0"/>
        <v>0</v>
      </c>
      <c r="F86" s="403">
        <v>0</v>
      </c>
      <c r="G86" s="403"/>
      <c r="H86" s="403">
        <f t="shared" si="2"/>
        <v>0</v>
      </c>
      <c r="I86" s="403">
        <f t="shared" si="2"/>
        <v>0</v>
      </c>
    </row>
    <row r="87" spans="1:9">
      <c r="A87" s="408" t="s">
        <v>2581</v>
      </c>
      <c r="B87" s="398" t="s">
        <v>178</v>
      </c>
      <c r="C87" s="403">
        <v>200</v>
      </c>
      <c r="D87" s="403"/>
      <c r="E87" s="403">
        <f t="shared" si="0"/>
        <v>0</v>
      </c>
      <c r="F87" s="403">
        <v>0</v>
      </c>
      <c r="G87" s="403"/>
      <c r="H87" s="403">
        <f t="shared" si="2"/>
        <v>0</v>
      </c>
      <c r="I87" s="403">
        <f t="shared" si="2"/>
        <v>0</v>
      </c>
    </row>
    <row r="88" spans="1:9">
      <c r="A88" s="408" t="s">
        <v>2582</v>
      </c>
      <c r="B88" s="398" t="s">
        <v>178</v>
      </c>
      <c r="C88" s="403">
        <v>100</v>
      </c>
      <c r="D88" s="403"/>
      <c r="E88" s="403">
        <f t="shared" si="0"/>
        <v>0</v>
      </c>
      <c r="F88" s="403">
        <v>0</v>
      </c>
      <c r="G88" s="403"/>
      <c r="H88" s="403">
        <f t="shared" si="2"/>
        <v>0</v>
      </c>
      <c r="I88" s="403">
        <f t="shared" si="2"/>
        <v>0</v>
      </c>
    </row>
    <row r="89" spans="1:9">
      <c r="A89" s="408" t="s">
        <v>2583</v>
      </c>
      <c r="B89" s="398" t="s">
        <v>178</v>
      </c>
      <c r="C89" s="403">
        <v>100</v>
      </c>
      <c r="D89" s="403"/>
      <c r="E89" s="403">
        <f t="shared" si="0"/>
        <v>0</v>
      </c>
      <c r="F89" s="403">
        <v>0</v>
      </c>
      <c r="G89" s="403"/>
      <c r="H89" s="403">
        <f t="shared" si="2"/>
        <v>0</v>
      </c>
      <c r="I89" s="403">
        <f t="shared" si="2"/>
        <v>0</v>
      </c>
    </row>
    <row r="90" spans="1:9">
      <c r="A90" s="408" t="s">
        <v>2584</v>
      </c>
      <c r="B90" s="398" t="s">
        <v>178</v>
      </c>
      <c r="C90" s="403">
        <v>30</v>
      </c>
      <c r="D90" s="403"/>
      <c r="E90" s="403">
        <f t="shared" si="0"/>
        <v>0</v>
      </c>
      <c r="F90" s="403">
        <v>0</v>
      </c>
      <c r="G90" s="403"/>
      <c r="H90" s="403">
        <f t="shared" si="2"/>
        <v>0</v>
      </c>
      <c r="I90" s="403">
        <f t="shared" si="2"/>
        <v>0</v>
      </c>
    </row>
    <row r="91" spans="1:9">
      <c r="A91" s="408" t="s">
        <v>2585</v>
      </c>
      <c r="B91" s="398" t="s">
        <v>369</v>
      </c>
      <c r="C91" s="403">
        <v>400</v>
      </c>
      <c r="D91" s="403"/>
      <c r="E91" s="403">
        <f t="shared" si="0"/>
        <v>0</v>
      </c>
      <c r="F91" s="403">
        <v>48</v>
      </c>
      <c r="G91" s="403"/>
      <c r="H91" s="403">
        <f t="shared" si="2"/>
        <v>48</v>
      </c>
      <c r="I91" s="403">
        <f t="shared" si="2"/>
        <v>0</v>
      </c>
    </row>
    <row r="92" spans="1:9">
      <c r="A92" s="408" t="s">
        <v>2586</v>
      </c>
      <c r="B92" s="398" t="s">
        <v>209</v>
      </c>
      <c r="C92" s="403">
        <v>1</v>
      </c>
      <c r="D92" s="403"/>
      <c r="E92" s="403">
        <f t="shared" si="0"/>
        <v>0</v>
      </c>
      <c r="F92" s="403">
        <v>960</v>
      </c>
      <c r="G92" s="403"/>
      <c r="H92" s="403">
        <f t="shared" si="2"/>
        <v>960</v>
      </c>
      <c r="I92" s="403">
        <f t="shared" si="2"/>
        <v>0</v>
      </c>
    </row>
    <row r="93" spans="1:9">
      <c r="A93" s="408"/>
      <c r="B93" s="398"/>
      <c r="C93" s="403"/>
      <c r="D93" s="403"/>
      <c r="E93" s="403"/>
      <c r="F93" s="403"/>
      <c r="G93" s="403"/>
      <c r="H93" s="403"/>
      <c r="I93" s="403"/>
    </row>
    <row r="94" spans="1:9">
      <c r="A94" s="412" t="s">
        <v>2587</v>
      </c>
      <c r="B94" s="413" t="s">
        <v>5</v>
      </c>
      <c r="C94" s="414"/>
      <c r="D94" s="414"/>
      <c r="E94" s="414"/>
      <c r="F94" s="414"/>
      <c r="G94" s="414"/>
      <c r="H94" s="414"/>
      <c r="I94" s="414"/>
    </row>
    <row r="95" spans="1:9" ht="24.75">
      <c r="A95" s="408" t="s">
        <v>2588</v>
      </c>
      <c r="B95" s="398" t="s">
        <v>172</v>
      </c>
      <c r="C95" s="403">
        <v>1</v>
      </c>
      <c r="D95" s="403"/>
      <c r="E95" s="403">
        <f t="shared" ref="E95:E114" si="3">C95*D95</f>
        <v>0</v>
      </c>
      <c r="F95" s="403">
        <v>11520</v>
      </c>
      <c r="G95" s="403"/>
      <c r="H95" s="403">
        <f t="shared" ref="H95:I114" si="4">D95+F95</f>
        <v>11520</v>
      </c>
      <c r="I95" s="403">
        <f t="shared" si="4"/>
        <v>0</v>
      </c>
    </row>
    <row r="96" spans="1:9">
      <c r="A96" s="408" t="s">
        <v>2589</v>
      </c>
      <c r="B96" s="398" t="s">
        <v>209</v>
      </c>
      <c r="C96" s="403">
        <v>1</v>
      </c>
      <c r="D96" s="403"/>
      <c r="E96" s="403">
        <f t="shared" si="3"/>
        <v>0</v>
      </c>
      <c r="F96" s="403">
        <v>3714.24</v>
      </c>
      <c r="G96" s="403"/>
      <c r="H96" s="403">
        <f t="shared" si="4"/>
        <v>3714.24</v>
      </c>
      <c r="I96" s="403">
        <f t="shared" si="4"/>
        <v>0</v>
      </c>
    </row>
    <row r="97" spans="1:9">
      <c r="A97" s="408" t="s">
        <v>2590</v>
      </c>
      <c r="B97" s="398" t="s">
        <v>209</v>
      </c>
      <c r="C97" s="403">
        <v>1</v>
      </c>
      <c r="D97" s="403"/>
      <c r="E97" s="403">
        <f t="shared" si="3"/>
        <v>0</v>
      </c>
      <c r="F97" s="403">
        <v>768</v>
      </c>
      <c r="G97" s="403"/>
      <c r="H97" s="403">
        <f t="shared" si="4"/>
        <v>768</v>
      </c>
      <c r="I97" s="403">
        <f t="shared" si="4"/>
        <v>0</v>
      </c>
    </row>
    <row r="98" spans="1:9">
      <c r="A98" s="408" t="s">
        <v>2591</v>
      </c>
      <c r="B98" s="398" t="s">
        <v>209</v>
      </c>
      <c r="C98" s="403">
        <v>1</v>
      </c>
      <c r="D98" s="403"/>
      <c r="E98" s="403">
        <f t="shared" si="3"/>
        <v>0</v>
      </c>
      <c r="F98" s="403">
        <v>719.9</v>
      </c>
      <c r="G98" s="403"/>
      <c r="H98" s="403">
        <f t="shared" si="4"/>
        <v>719.9</v>
      </c>
      <c r="I98" s="403">
        <f t="shared" si="4"/>
        <v>0</v>
      </c>
    </row>
    <row r="99" spans="1:9">
      <c r="A99" s="408" t="s">
        <v>2592</v>
      </c>
      <c r="B99" s="398" t="s">
        <v>209</v>
      </c>
      <c r="C99" s="403">
        <v>1</v>
      </c>
      <c r="D99" s="403"/>
      <c r="E99" s="403">
        <f t="shared" si="3"/>
        <v>0</v>
      </c>
      <c r="F99" s="403">
        <v>520.61</v>
      </c>
      <c r="G99" s="403"/>
      <c r="H99" s="403">
        <f t="shared" si="4"/>
        <v>520.61</v>
      </c>
      <c r="I99" s="403">
        <f t="shared" si="4"/>
        <v>0</v>
      </c>
    </row>
    <row r="100" spans="1:9">
      <c r="A100" s="408" t="s">
        <v>2593</v>
      </c>
      <c r="B100" s="398" t="s">
        <v>209</v>
      </c>
      <c r="C100" s="403">
        <v>2</v>
      </c>
      <c r="D100" s="403"/>
      <c r="E100" s="403">
        <f t="shared" si="3"/>
        <v>0</v>
      </c>
      <c r="F100" s="403">
        <v>97.92</v>
      </c>
      <c r="G100" s="403"/>
      <c r="H100" s="403">
        <f t="shared" si="4"/>
        <v>97.92</v>
      </c>
      <c r="I100" s="403">
        <f t="shared" si="4"/>
        <v>0</v>
      </c>
    </row>
    <row r="101" spans="1:9">
      <c r="A101" s="408" t="s">
        <v>2594</v>
      </c>
      <c r="B101" s="398" t="s">
        <v>209</v>
      </c>
      <c r="C101" s="403">
        <v>1</v>
      </c>
      <c r="D101" s="403"/>
      <c r="E101" s="403">
        <f t="shared" si="3"/>
        <v>0</v>
      </c>
      <c r="F101" s="403">
        <v>97.92</v>
      </c>
      <c r="G101" s="403"/>
      <c r="H101" s="403">
        <f t="shared" si="4"/>
        <v>97.92</v>
      </c>
      <c r="I101" s="403">
        <f t="shared" si="4"/>
        <v>0</v>
      </c>
    </row>
    <row r="102" spans="1:9">
      <c r="A102" s="408" t="s">
        <v>2595</v>
      </c>
      <c r="B102" s="398" t="s">
        <v>2535</v>
      </c>
      <c r="C102" s="403">
        <v>2</v>
      </c>
      <c r="D102" s="403"/>
      <c r="E102" s="403">
        <f t="shared" si="3"/>
        <v>0</v>
      </c>
      <c r="F102" s="403">
        <v>277.73</v>
      </c>
      <c r="G102" s="403"/>
      <c r="H102" s="403">
        <f t="shared" si="4"/>
        <v>277.73</v>
      </c>
      <c r="I102" s="403">
        <f t="shared" si="4"/>
        <v>0</v>
      </c>
    </row>
    <row r="103" spans="1:9">
      <c r="A103" s="408" t="s">
        <v>2566</v>
      </c>
      <c r="B103" s="398" t="s">
        <v>209</v>
      </c>
      <c r="C103" s="403">
        <v>150</v>
      </c>
      <c r="D103" s="403"/>
      <c r="E103" s="403">
        <f t="shared" si="3"/>
        <v>0</v>
      </c>
      <c r="F103" s="403">
        <v>9.6</v>
      </c>
      <c r="G103" s="403"/>
      <c r="H103" s="403">
        <f t="shared" si="4"/>
        <v>9.6</v>
      </c>
      <c r="I103" s="403">
        <f t="shared" si="4"/>
        <v>0</v>
      </c>
    </row>
    <row r="104" spans="1:9">
      <c r="A104" s="408" t="s">
        <v>2596</v>
      </c>
      <c r="B104" s="398" t="s">
        <v>209</v>
      </c>
      <c r="C104" s="403">
        <v>140</v>
      </c>
      <c r="D104" s="403"/>
      <c r="E104" s="403">
        <f t="shared" si="3"/>
        <v>0</v>
      </c>
      <c r="F104" s="403">
        <v>9.6</v>
      </c>
      <c r="G104" s="403"/>
      <c r="H104" s="403">
        <f t="shared" si="4"/>
        <v>9.6</v>
      </c>
      <c r="I104" s="403">
        <f t="shared" si="4"/>
        <v>0</v>
      </c>
    </row>
    <row r="105" spans="1:9">
      <c r="A105" s="408" t="s">
        <v>2597</v>
      </c>
      <c r="B105" s="398" t="s">
        <v>209</v>
      </c>
      <c r="C105" s="403">
        <v>22</v>
      </c>
      <c r="D105" s="403"/>
      <c r="E105" s="403">
        <f t="shared" si="3"/>
        <v>0</v>
      </c>
      <c r="F105" s="403">
        <v>19.2</v>
      </c>
      <c r="G105" s="403"/>
      <c r="H105" s="403">
        <f t="shared" si="4"/>
        <v>19.2</v>
      </c>
      <c r="I105" s="403">
        <f t="shared" si="4"/>
        <v>0</v>
      </c>
    </row>
    <row r="106" spans="1:9">
      <c r="A106" s="408" t="s">
        <v>2566</v>
      </c>
      <c r="B106" s="398" t="s">
        <v>209</v>
      </c>
      <c r="C106" s="403">
        <v>40</v>
      </c>
      <c r="D106" s="403"/>
      <c r="E106" s="403">
        <f t="shared" si="3"/>
        <v>0</v>
      </c>
      <c r="F106" s="403">
        <v>21.22</v>
      </c>
      <c r="G106" s="403"/>
      <c r="H106" s="403">
        <f t="shared" si="4"/>
        <v>21.22</v>
      </c>
      <c r="I106" s="403">
        <f t="shared" si="4"/>
        <v>0</v>
      </c>
    </row>
    <row r="107" spans="1:9">
      <c r="A107" s="408" t="s">
        <v>2598</v>
      </c>
      <c r="B107" s="398" t="s">
        <v>209</v>
      </c>
      <c r="C107" s="403">
        <v>5</v>
      </c>
      <c r="D107" s="403"/>
      <c r="E107" s="403">
        <f t="shared" si="3"/>
        <v>0</v>
      </c>
      <c r="F107" s="403">
        <v>21.22</v>
      </c>
      <c r="G107" s="403"/>
      <c r="H107" s="403">
        <f t="shared" si="4"/>
        <v>21.22</v>
      </c>
      <c r="I107" s="403">
        <f t="shared" si="4"/>
        <v>0</v>
      </c>
    </row>
    <row r="108" spans="1:9">
      <c r="A108" s="408" t="s">
        <v>2597</v>
      </c>
      <c r="B108" s="398" t="s">
        <v>209</v>
      </c>
      <c r="C108" s="403">
        <v>8</v>
      </c>
      <c r="D108" s="403"/>
      <c r="E108" s="403">
        <f t="shared" si="3"/>
        <v>0</v>
      </c>
      <c r="F108" s="403">
        <v>34.85</v>
      </c>
      <c r="G108" s="403"/>
      <c r="H108" s="403">
        <f t="shared" si="4"/>
        <v>34.85</v>
      </c>
      <c r="I108" s="403">
        <f t="shared" si="4"/>
        <v>0</v>
      </c>
    </row>
    <row r="109" spans="1:9">
      <c r="A109" s="408" t="s">
        <v>2599</v>
      </c>
      <c r="B109" s="398" t="s">
        <v>209</v>
      </c>
      <c r="C109" s="403">
        <v>1</v>
      </c>
      <c r="D109" s="403"/>
      <c r="E109" s="403">
        <f t="shared" si="3"/>
        <v>0</v>
      </c>
      <c r="F109" s="403">
        <v>120.96</v>
      </c>
      <c r="G109" s="403"/>
      <c r="H109" s="403">
        <f t="shared" si="4"/>
        <v>120.96</v>
      </c>
      <c r="I109" s="403">
        <f t="shared" si="4"/>
        <v>0</v>
      </c>
    </row>
    <row r="110" spans="1:9">
      <c r="A110" s="408" t="s">
        <v>2600</v>
      </c>
      <c r="B110" s="398" t="s">
        <v>178</v>
      </c>
      <c r="C110" s="403">
        <v>100</v>
      </c>
      <c r="D110" s="403"/>
      <c r="E110" s="403">
        <f t="shared" si="3"/>
        <v>0</v>
      </c>
      <c r="F110" s="403">
        <v>10.66</v>
      </c>
      <c r="G110" s="403"/>
      <c r="H110" s="403">
        <f t="shared" si="4"/>
        <v>10.66</v>
      </c>
      <c r="I110" s="403">
        <f t="shared" si="4"/>
        <v>0</v>
      </c>
    </row>
    <row r="111" spans="1:9">
      <c r="A111" s="408" t="s">
        <v>2601</v>
      </c>
      <c r="B111" s="398" t="s">
        <v>178</v>
      </c>
      <c r="C111" s="403">
        <v>15</v>
      </c>
      <c r="D111" s="403"/>
      <c r="E111" s="403">
        <f t="shared" si="3"/>
        <v>0</v>
      </c>
      <c r="F111" s="403">
        <v>10.66</v>
      </c>
      <c r="G111" s="403"/>
      <c r="H111" s="403">
        <f t="shared" si="4"/>
        <v>10.66</v>
      </c>
      <c r="I111" s="403">
        <f t="shared" si="4"/>
        <v>0</v>
      </c>
    </row>
    <row r="112" spans="1:9">
      <c r="A112" s="408" t="s">
        <v>2574</v>
      </c>
      <c r="B112" s="398" t="s">
        <v>178</v>
      </c>
      <c r="C112" s="403">
        <v>2</v>
      </c>
      <c r="D112" s="403"/>
      <c r="E112" s="403">
        <f t="shared" si="3"/>
        <v>0</v>
      </c>
      <c r="F112" s="403">
        <v>39</v>
      </c>
      <c r="G112" s="403"/>
      <c r="H112" s="403">
        <f t="shared" si="4"/>
        <v>39</v>
      </c>
      <c r="I112" s="403">
        <f t="shared" si="4"/>
        <v>0</v>
      </c>
    </row>
    <row r="113" spans="1:9">
      <c r="A113" s="408" t="s">
        <v>2602</v>
      </c>
      <c r="B113" s="398" t="s">
        <v>369</v>
      </c>
      <c r="C113" s="403">
        <v>200</v>
      </c>
      <c r="D113" s="403"/>
      <c r="E113" s="403">
        <f t="shared" si="3"/>
        <v>0</v>
      </c>
      <c r="F113" s="403">
        <v>52.99</v>
      </c>
      <c r="G113" s="403"/>
      <c r="H113" s="403">
        <f t="shared" si="4"/>
        <v>52.99</v>
      </c>
      <c r="I113" s="403">
        <f t="shared" si="4"/>
        <v>0</v>
      </c>
    </row>
    <row r="114" spans="1:9">
      <c r="A114" s="408" t="s">
        <v>2586</v>
      </c>
      <c r="B114" s="398" t="s">
        <v>209</v>
      </c>
      <c r="C114" s="403">
        <v>1</v>
      </c>
      <c r="D114" s="403"/>
      <c r="E114" s="403">
        <f t="shared" si="3"/>
        <v>0</v>
      </c>
      <c r="F114" s="403">
        <v>960</v>
      </c>
      <c r="G114" s="403"/>
      <c r="H114" s="403">
        <f t="shared" si="4"/>
        <v>960</v>
      </c>
      <c r="I114" s="403">
        <f t="shared" si="4"/>
        <v>0</v>
      </c>
    </row>
    <row r="115" spans="1:9">
      <c r="A115" s="411" t="s">
        <v>2603</v>
      </c>
      <c r="B115" s="401" t="s">
        <v>5</v>
      </c>
      <c r="C115" s="402"/>
      <c r="D115" s="402"/>
      <c r="E115" s="402">
        <f>SUM(E37:E114)</f>
        <v>0</v>
      </c>
      <c r="F115" s="402"/>
      <c r="G115" s="402"/>
      <c r="H115" s="402"/>
      <c r="I115" s="402">
        <f>SUM(I37:I114)</f>
        <v>0</v>
      </c>
    </row>
    <row r="116" spans="1:9">
      <c r="A116" s="411"/>
      <c r="B116" s="401"/>
      <c r="C116" s="402"/>
      <c r="D116" s="402"/>
      <c r="E116" s="402"/>
      <c r="F116" s="402"/>
      <c r="G116" s="402"/>
      <c r="H116" s="402"/>
      <c r="I116" s="402"/>
    </row>
    <row r="117" spans="1:9">
      <c r="A117" s="411" t="s">
        <v>2604</v>
      </c>
      <c r="B117" s="401" t="s">
        <v>5</v>
      </c>
      <c r="C117" s="402"/>
      <c r="D117" s="402"/>
      <c r="E117" s="402"/>
      <c r="F117" s="402"/>
      <c r="G117" s="402"/>
      <c r="H117" s="402"/>
      <c r="I117" s="402"/>
    </row>
    <row r="118" spans="1:9" ht="24.75">
      <c r="A118" s="408" t="s">
        <v>2605</v>
      </c>
      <c r="B118" s="398" t="s">
        <v>209</v>
      </c>
      <c r="C118" s="403">
        <v>1</v>
      </c>
      <c r="D118" s="403"/>
      <c r="E118" s="403">
        <f t="shared" ref="E118:E140" si="5">C118*D118</f>
        <v>0</v>
      </c>
      <c r="F118" s="403">
        <v>1152</v>
      </c>
      <c r="G118" s="403"/>
      <c r="H118" s="403">
        <f t="shared" ref="H118:I140" si="6">D118+F118</f>
        <v>1152</v>
      </c>
      <c r="I118" s="403">
        <f t="shared" si="6"/>
        <v>0</v>
      </c>
    </row>
    <row r="119" spans="1:9">
      <c r="A119" s="408" t="s">
        <v>2547</v>
      </c>
      <c r="B119" s="398" t="s">
        <v>2535</v>
      </c>
      <c r="C119" s="403">
        <v>1</v>
      </c>
      <c r="D119" s="403"/>
      <c r="E119" s="403">
        <f t="shared" si="5"/>
        <v>0</v>
      </c>
      <c r="F119" s="403">
        <v>124.8</v>
      </c>
      <c r="G119" s="403"/>
      <c r="H119" s="403">
        <f t="shared" si="6"/>
        <v>124.8</v>
      </c>
      <c r="I119" s="403">
        <f t="shared" si="6"/>
        <v>0</v>
      </c>
    </row>
    <row r="120" spans="1:9">
      <c r="A120" s="408" t="s">
        <v>2548</v>
      </c>
      <c r="B120" s="398" t="s">
        <v>2535</v>
      </c>
      <c r="C120" s="403">
        <v>2</v>
      </c>
      <c r="D120" s="403"/>
      <c r="E120" s="403">
        <f t="shared" si="5"/>
        <v>0</v>
      </c>
      <c r="F120" s="403">
        <v>124.8</v>
      </c>
      <c r="G120" s="403"/>
      <c r="H120" s="403">
        <f t="shared" si="6"/>
        <v>124.8</v>
      </c>
      <c r="I120" s="403">
        <f t="shared" si="6"/>
        <v>0</v>
      </c>
    </row>
    <row r="121" spans="1:9">
      <c r="A121" s="408" t="s">
        <v>2551</v>
      </c>
      <c r="B121" s="398" t="s">
        <v>2535</v>
      </c>
      <c r="C121" s="403">
        <v>2</v>
      </c>
      <c r="D121" s="403"/>
      <c r="E121" s="403">
        <f t="shared" si="5"/>
        <v>0</v>
      </c>
      <c r="F121" s="403">
        <v>96</v>
      </c>
      <c r="G121" s="403"/>
      <c r="H121" s="403">
        <f t="shared" si="6"/>
        <v>96</v>
      </c>
      <c r="I121" s="403">
        <f t="shared" si="6"/>
        <v>0</v>
      </c>
    </row>
    <row r="122" spans="1:9">
      <c r="A122" s="408" t="s">
        <v>2553</v>
      </c>
      <c r="B122" s="398" t="s">
        <v>2535</v>
      </c>
      <c r="C122" s="403">
        <v>6</v>
      </c>
      <c r="D122" s="403"/>
      <c r="E122" s="403">
        <f t="shared" si="5"/>
        <v>0</v>
      </c>
      <c r="F122" s="403">
        <v>48</v>
      </c>
      <c r="G122" s="403"/>
      <c r="H122" s="403">
        <f t="shared" si="6"/>
        <v>48</v>
      </c>
      <c r="I122" s="403">
        <f t="shared" si="6"/>
        <v>0</v>
      </c>
    </row>
    <row r="123" spans="1:9">
      <c r="A123" s="408" t="s">
        <v>2594</v>
      </c>
      <c r="B123" s="398" t="s">
        <v>209</v>
      </c>
      <c r="C123" s="403">
        <v>1</v>
      </c>
      <c r="D123" s="403"/>
      <c r="E123" s="403">
        <f t="shared" si="5"/>
        <v>0</v>
      </c>
      <c r="F123" s="403">
        <v>97.92</v>
      </c>
      <c r="G123" s="403"/>
      <c r="H123" s="403">
        <f t="shared" si="6"/>
        <v>97.92</v>
      </c>
      <c r="I123" s="403">
        <f t="shared" si="6"/>
        <v>0</v>
      </c>
    </row>
    <row r="124" spans="1:9">
      <c r="A124" s="408" t="s">
        <v>2561</v>
      </c>
      <c r="B124" s="398" t="s">
        <v>209</v>
      </c>
      <c r="C124" s="403">
        <v>1</v>
      </c>
      <c r="D124" s="403"/>
      <c r="E124" s="403">
        <f t="shared" si="5"/>
        <v>0</v>
      </c>
      <c r="F124" s="403">
        <v>240</v>
      </c>
      <c r="G124" s="403"/>
      <c r="H124" s="403">
        <f t="shared" si="6"/>
        <v>240</v>
      </c>
      <c r="I124" s="403">
        <f t="shared" si="6"/>
        <v>0</v>
      </c>
    </row>
    <row r="125" spans="1:9">
      <c r="A125" s="408" t="s">
        <v>2564</v>
      </c>
      <c r="B125" s="398" t="s">
        <v>209</v>
      </c>
      <c r="C125" s="403">
        <v>5</v>
      </c>
      <c r="D125" s="403"/>
      <c r="E125" s="403">
        <f t="shared" si="5"/>
        <v>0</v>
      </c>
      <c r="F125" s="403">
        <v>9.6</v>
      </c>
      <c r="G125" s="403"/>
      <c r="H125" s="403">
        <f t="shared" si="6"/>
        <v>9.6</v>
      </c>
      <c r="I125" s="403">
        <f t="shared" si="6"/>
        <v>0</v>
      </c>
    </row>
    <row r="126" spans="1:9">
      <c r="A126" s="408" t="s">
        <v>2565</v>
      </c>
      <c r="B126" s="398" t="s">
        <v>209</v>
      </c>
      <c r="C126" s="403">
        <v>15</v>
      </c>
      <c r="D126" s="403"/>
      <c r="E126" s="403">
        <f t="shared" si="5"/>
        <v>0</v>
      </c>
      <c r="F126" s="403">
        <v>9.6</v>
      </c>
      <c r="G126" s="403"/>
      <c r="H126" s="403">
        <f t="shared" si="6"/>
        <v>9.6</v>
      </c>
      <c r="I126" s="403">
        <f t="shared" si="6"/>
        <v>0</v>
      </c>
    </row>
    <row r="127" spans="1:9">
      <c r="A127" s="408" t="s">
        <v>2606</v>
      </c>
      <c r="B127" s="398" t="s">
        <v>209</v>
      </c>
      <c r="C127" s="403">
        <v>45</v>
      </c>
      <c r="D127" s="403"/>
      <c r="E127" s="403">
        <f t="shared" si="5"/>
        <v>0</v>
      </c>
      <c r="F127" s="403">
        <v>9.6</v>
      </c>
      <c r="G127" s="403"/>
      <c r="H127" s="403">
        <f t="shared" si="6"/>
        <v>9.6</v>
      </c>
      <c r="I127" s="403">
        <f t="shared" si="6"/>
        <v>0</v>
      </c>
    </row>
    <row r="128" spans="1:9">
      <c r="A128" s="408" t="s">
        <v>2607</v>
      </c>
      <c r="B128" s="398" t="s">
        <v>2535</v>
      </c>
      <c r="C128" s="403">
        <v>1</v>
      </c>
      <c r="D128" s="403"/>
      <c r="E128" s="403">
        <f t="shared" si="5"/>
        <v>0</v>
      </c>
      <c r="F128" s="403">
        <v>115.2</v>
      </c>
      <c r="G128" s="403"/>
      <c r="H128" s="403">
        <f t="shared" si="6"/>
        <v>115.2</v>
      </c>
      <c r="I128" s="403">
        <f t="shared" si="6"/>
        <v>0</v>
      </c>
    </row>
    <row r="129" spans="1:9">
      <c r="A129" s="408" t="s">
        <v>2608</v>
      </c>
      <c r="B129" s="398" t="s">
        <v>209</v>
      </c>
      <c r="C129" s="403">
        <v>1</v>
      </c>
      <c r="D129" s="403"/>
      <c r="E129" s="403">
        <f t="shared" si="5"/>
        <v>0</v>
      </c>
      <c r="F129" s="403">
        <v>234.24</v>
      </c>
      <c r="G129" s="403"/>
      <c r="H129" s="403">
        <f t="shared" si="6"/>
        <v>234.24</v>
      </c>
      <c r="I129" s="403">
        <f t="shared" si="6"/>
        <v>0</v>
      </c>
    </row>
    <row r="130" spans="1:9">
      <c r="A130" s="408" t="s">
        <v>2609</v>
      </c>
      <c r="B130" s="398" t="s">
        <v>209</v>
      </c>
      <c r="C130" s="403">
        <v>2</v>
      </c>
      <c r="D130" s="403"/>
      <c r="E130" s="403">
        <f t="shared" si="5"/>
        <v>0</v>
      </c>
      <c r="F130" s="403">
        <v>48</v>
      </c>
      <c r="G130" s="403"/>
      <c r="H130" s="403">
        <f t="shared" si="6"/>
        <v>48</v>
      </c>
      <c r="I130" s="403">
        <f t="shared" si="6"/>
        <v>0</v>
      </c>
    </row>
    <row r="131" spans="1:9">
      <c r="A131" s="408" t="s">
        <v>2575</v>
      </c>
      <c r="B131" s="398" t="s">
        <v>209</v>
      </c>
      <c r="C131" s="403">
        <v>10</v>
      </c>
      <c r="D131" s="403"/>
      <c r="E131" s="403">
        <f t="shared" si="5"/>
        <v>0</v>
      </c>
      <c r="F131" s="403">
        <v>48</v>
      </c>
      <c r="G131" s="403"/>
      <c r="H131" s="403">
        <f t="shared" si="6"/>
        <v>48</v>
      </c>
      <c r="I131" s="403">
        <f t="shared" si="6"/>
        <v>0</v>
      </c>
    </row>
    <row r="132" spans="1:9">
      <c r="A132" s="408" t="s">
        <v>2576</v>
      </c>
      <c r="B132" s="398" t="s">
        <v>209</v>
      </c>
      <c r="C132" s="403">
        <v>5</v>
      </c>
      <c r="D132" s="403"/>
      <c r="E132" s="403">
        <f t="shared" si="5"/>
        <v>0</v>
      </c>
      <c r="F132" s="403">
        <v>48</v>
      </c>
      <c r="G132" s="403"/>
      <c r="H132" s="403">
        <f t="shared" si="6"/>
        <v>48</v>
      </c>
      <c r="I132" s="403">
        <f t="shared" si="6"/>
        <v>0</v>
      </c>
    </row>
    <row r="133" spans="1:9">
      <c r="A133" s="408" t="s">
        <v>2610</v>
      </c>
      <c r="B133" s="398" t="s">
        <v>209</v>
      </c>
      <c r="C133" s="403">
        <v>7</v>
      </c>
      <c r="D133" s="403"/>
      <c r="E133" s="403">
        <f t="shared" si="5"/>
        <v>0</v>
      </c>
      <c r="F133" s="403">
        <v>48</v>
      </c>
      <c r="G133" s="403"/>
      <c r="H133" s="403">
        <f t="shared" si="6"/>
        <v>48</v>
      </c>
      <c r="I133" s="403">
        <f t="shared" si="6"/>
        <v>0</v>
      </c>
    </row>
    <row r="134" spans="1:9">
      <c r="A134" s="408" t="s">
        <v>2574</v>
      </c>
      <c r="B134" s="398" t="s">
        <v>178</v>
      </c>
      <c r="C134" s="403">
        <v>1</v>
      </c>
      <c r="D134" s="403"/>
      <c r="E134" s="403">
        <f t="shared" si="5"/>
        <v>0</v>
      </c>
      <c r="F134" s="403">
        <v>39</v>
      </c>
      <c r="G134" s="403"/>
      <c r="H134" s="403">
        <f t="shared" si="6"/>
        <v>39</v>
      </c>
      <c r="I134" s="403">
        <f t="shared" si="6"/>
        <v>0</v>
      </c>
    </row>
    <row r="135" spans="1:9">
      <c r="A135" s="408" t="s">
        <v>2580</v>
      </c>
      <c r="B135" s="398" t="s">
        <v>178</v>
      </c>
      <c r="C135" s="403">
        <v>100</v>
      </c>
      <c r="D135" s="403"/>
      <c r="E135" s="403">
        <f t="shared" si="5"/>
        <v>0</v>
      </c>
      <c r="F135" s="403">
        <v>0</v>
      </c>
      <c r="G135" s="403"/>
      <c r="H135" s="403">
        <f t="shared" si="6"/>
        <v>0</v>
      </c>
      <c r="I135" s="403">
        <f t="shared" si="6"/>
        <v>0</v>
      </c>
    </row>
    <row r="136" spans="1:9">
      <c r="A136" s="408" t="s">
        <v>2581</v>
      </c>
      <c r="B136" s="398" t="s">
        <v>178</v>
      </c>
      <c r="C136" s="403">
        <v>100</v>
      </c>
      <c r="D136" s="403"/>
      <c r="E136" s="403">
        <f t="shared" si="5"/>
        <v>0</v>
      </c>
      <c r="F136" s="403">
        <v>0</v>
      </c>
      <c r="G136" s="403"/>
      <c r="H136" s="403">
        <f t="shared" si="6"/>
        <v>0</v>
      </c>
      <c r="I136" s="403">
        <f t="shared" si="6"/>
        <v>0</v>
      </c>
    </row>
    <row r="137" spans="1:9">
      <c r="A137" s="408" t="s">
        <v>2582</v>
      </c>
      <c r="B137" s="398" t="s">
        <v>178</v>
      </c>
      <c r="C137" s="403">
        <v>20</v>
      </c>
      <c r="D137" s="403"/>
      <c r="E137" s="403">
        <f t="shared" si="5"/>
        <v>0</v>
      </c>
      <c r="F137" s="403">
        <v>0</v>
      </c>
      <c r="G137" s="403"/>
      <c r="H137" s="403">
        <f t="shared" si="6"/>
        <v>0</v>
      </c>
      <c r="I137" s="403">
        <f t="shared" si="6"/>
        <v>0</v>
      </c>
    </row>
    <row r="138" spans="1:9">
      <c r="A138" s="408" t="s">
        <v>2583</v>
      </c>
      <c r="B138" s="398" t="s">
        <v>178</v>
      </c>
      <c r="C138" s="403">
        <v>20</v>
      </c>
      <c r="D138" s="403"/>
      <c r="E138" s="403">
        <f t="shared" si="5"/>
        <v>0</v>
      </c>
      <c r="F138" s="403">
        <v>0</v>
      </c>
      <c r="G138" s="403"/>
      <c r="H138" s="403">
        <f t="shared" si="6"/>
        <v>0</v>
      </c>
      <c r="I138" s="403">
        <f t="shared" si="6"/>
        <v>0</v>
      </c>
    </row>
    <row r="139" spans="1:9">
      <c r="A139" s="408" t="s">
        <v>2585</v>
      </c>
      <c r="B139" s="398" t="s">
        <v>369</v>
      </c>
      <c r="C139" s="403">
        <v>70</v>
      </c>
      <c r="D139" s="403"/>
      <c r="E139" s="403">
        <f t="shared" si="5"/>
        <v>0</v>
      </c>
      <c r="F139" s="403">
        <v>48</v>
      </c>
      <c r="G139" s="403"/>
      <c r="H139" s="403">
        <f t="shared" si="6"/>
        <v>48</v>
      </c>
      <c r="I139" s="403">
        <f t="shared" si="6"/>
        <v>0</v>
      </c>
    </row>
    <row r="140" spans="1:9">
      <c r="A140" s="408" t="s">
        <v>2586</v>
      </c>
      <c r="B140" s="398" t="s">
        <v>209</v>
      </c>
      <c r="C140" s="403">
        <v>1</v>
      </c>
      <c r="D140" s="403"/>
      <c r="E140" s="403">
        <f t="shared" si="5"/>
        <v>0</v>
      </c>
      <c r="F140" s="403">
        <v>960</v>
      </c>
      <c r="G140" s="403"/>
      <c r="H140" s="403">
        <f t="shared" si="6"/>
        <v>960</v>
      </c>
      <c r="I140" s="403">
        <f t="shared" si="6"/>
        <v>0</v>
      </c>
    </row>
    <row r="141" spans="1:9">
      <c r="A141" s="411" t="s">
        <v>2611</v>
      </c>
      <c r="B141" s="401" t="s">
        <v>5</v>
      </c>
      <c r="C141" s="402"/>
      <c r="D141" s="402"/>
      <c r="E141" s="402">
        <f>SUM(E118:E140)</f>
        <v>0</v>
      </c>
      <c r="F141" s="402"/>
      <c r="G141" s="402"/>
      <c r="H141" s="402"/>
      <c r="I141" s="402">
        <f>SUM(I118:I140)</f>
        <v>0</v>
      </c>
    </row>
    <row r="142" spans="1:9">
      <c r="A142" s="411"/>
      <c r="B142" s="401"/>
      <c r="C142" s="402"/>
      <c r="D142" s="402"/>
      <c r="E142" s="402"/>
      <c r="F142" s="402"/>
      <c r="G142" s="402"/>
      <c r="H142" s="402"/>
      <c r="I142" s="402"/>
    </row>
    <row r="143" spans="1:9">
      <c r="A143" s="410" t="s">
        <v>2612</v>
      </c>
      <c r="B143" s="406" t="s">
        <v>5</v>
      </c>
      <c r="C143" s="407"/>
      <c r="D143" s="407"/>
      <c r="E143" s="407">
        <f>SUM(E36:E114,E118:E140)</f>
        <v>0</v>
      </c>
      <c r="F143" s="407"/>
      <c r="G143" s="407"/>
      <c r="H143" s="407"/>
      <c r="I143" s="407">
        <f>SUM(I36:I114,I118:I140)</f>
        <v>0</v>
      </c>
    </row>
    <row r="144" spans="1:9">
      <c r="A144" s="410"/>
      <c r="B144" s="406"/>
      <c r="C144" s="407"/>
      <c r="D144" s="407"/>
      <c r="E144" s="407"/>
      <c r="F144" s="407"/>
      <c r="G144" s="407"/>
      <c r="H144" s="407"/>
      <c r="I144" s="407"/>
    </row>
    <row r="145" spans="1:9">
      <c r="A145" s="410" t="s">
        <v>2613</v>
      </c>
      <c r="B145" s="406" t="s">
        <v>5</v>
      </c>
      <c r="C145" s="407"/>
      <c r="D145" s="407"/>
      <c r="E145" s="407"/>
      <c r="F145" s="407"/>
      <c r="G145" s="407"/>
      <c r="H145" s="407"/>
      <c r="I145" s="407"/>
    </row>
    <row r="146" spans="1:9">
      <c r="A146" s="408" t="s">
        <v>2530</v>
      </c>
      <c r="B146" s="398" t="s">
        <v>209</v>
      </c>
      <c r="C146" s="403">
        <v>1</v>
      </c>
      <c r="D146" s="403">
        <f>I115</f>
        <v>0</v>
      </c>
      <c r="E146" s="403">
        <f>C146*D146</f>
        <v>0</v>
      </c>
      <c r="F146" s="403">
        <v>0</v>
      </c>
      <c r="G146" s="403"/>
      <c r="H146" s="403">
        <f>D146+F146</f>
        <v>0</v>
      </c>
      <c r="I146" s="403">
        <f>E146+G146</f>
        <v>0</v>
      </c>
    </row>
    <row r="147" spans="1:9">
      <c r="A147" s="408" t="s">
        <v>2614</v>
      </c>
      <c r="B147" s="398" t="s">
        <v>209</v>
      </c>
      <c r="C147" s="403">
        <v>1</v>
      </c>
      <c r="D147" s="403">
        <f>I141</f>
        <v>0</v>
      </c>
      <c r="E147" s="403">
        <f>C147*D147</f>
        <v>0</v>
      </c>
      <c r="F147" s="403">
        <v>0</v>
      </c>
      <c r="G147" s="403"/>
      <c r="H147" s="403">
        <f>D147+F147</f>
        <v>0</v>
      </c>
      <c r="I147" s="403">
        <f>E147+G147</f>
        <v>0</v>
      </c>
    </row>
    <row r="148" spans="1:9">
      <c r="A148" s="410" t="s">
        <v>2615</v>
      </c>
      <c r="B148" s="406" t="s">
        <v>5</v>
      </c>
      <c r="C148" s="407"/>
      <c r="D148" s="407"/>
      <c r="E148" s="407">
        <f>SUM(E146:E147)</f>
        <v>0</v>
      </c>
      <c r="F148" s="407"/>
      <c r="G148" s="407"/>
      <c r="H148" s="407"/>
      <c r="I148" s="407">
        <f>SUM(I146:I147)</f>
        <v>0</v>
      </c>
    </row>
    <row r="149" spans="1:9">
      <c r="A149" s="410"/>
      <c r="B149" s="406"/>
      <c r="C149" s="407"/>
      <c r="D149" s="407"/>
      <c r="E149" s="407"/>
      <c r="F149" s="407"/>
      <c r="G149" s="407"/>
      <c r="H149" s="407"/>
      <c r="I149" s="407"/>
    </row>
    <row r="150" spans="1:9">
      <c r="A150" s="410" t="s">
        <v>2616</v>
      </c>
      <c r="B150" s="406" t="s">
        <v>5</v>
      </c>
      <c r="C150" s="407"/>
      <c r="D150" s="407"/>
      <c r="E150" s="407"/>
      <c r="F150" s="407"/>
      <c r="G150" s="407"/>
      <c r="H150" s="407"/>
      <c r="I150" s="407"/>
    </row>
    <row r="151" spans="1:9">
      <c r="A151" s="410"/>
      <c r="B151" s="406"/>
      <c r="C151" s="407"/>
      <c r="D151" s="407"/>
      <c r="E151" s="407"/>
      <c r="F151" s="407"/>
      <c r="G151" s="407"/>
      <c r="H151" s="407"/>
      <c r="I151" s="407"/>
    </row>
    <row r="152" spans="1:9">
      <c r="A152" s="411" t="s">
        <v>2617</v>
      </c>
      <c r="B152" s="401" t="s">
        <v>5</v>
      </c>
      <c r="C152" s="402"/>
      <c r="D152" s="402"/>
      <c r="E152" s="402"/>
      <c r="F152" s="402"/>
      <c r="G152" s="402"/>
      <c r="H152" s="402"/>
      <c r="I152" s="402"/>
    </row>
    <row r="153" spans="1:9">
      <c r="A153" s="408" t="s">
        <v>2618</v>
      </c>
      <c r="B153" s="398" t="s">
        <v>209</v>
      </c>
      <c r="C153" s="403">
        <v>1</v>
      </c>
      <c r="D153" s="403"/>
      <c r="E153" s="403">
        <f t="shared" ref="E153:E216" si="7">C153*D153</f>
        <v>0</v>
      </c>
      <c r="F153" s="403">
        <v>3216</v>
      </c>
      <c r="G153" s="403"/>
      <c r="H153" s="403">
        <f t="shared" ref="H153:I184" si="8">D153+F153</f>
        <v>3216</v>
      </c>
      <c r="I153" s="403">
        <f t="shared" si="8"/>
        <v>0</v>
      </c>
    </row>
    <row r="154" spans="1:9">
      <c r="A154" s="408" t="s">
        <v>2619</v>
      </c>
      <c r="B154" s="398" t="s">
        <v>209</v>
      </c>
      <c r="C154" s="403">
        <v>1</v>
      </c>
      <c r="D154" s="403"/>
      <c r="E154" s="403">
        <f t="shared" si="7"/>
        <v>0</v>
      </c>
      <c r="F154" s="403">
        <v>1120</v>
      </c>
      <c r="G154" s="403"/>
      <c r="H154" s="403">
        <f t="shared" si="8"/>
        <v>1120</v>
      </c>
      <c r="I154" s="403">
        <f t="shared" si="8"/>
        <v>0</v>
      </c>
    </row>
    <row r="155" spans="1:9">
      <c r="A155" s="408" t="s">
        <v>2620</v>
      </c>
      <c r="B155" s="398" t="s">
        <v>209</v>
      </c>
      <c r="C155" s="403">
        <v>1</v>
      </c>
      <c r="D155" s="403"/>
      <c r="E155" s="403">
        <f t="shared" si="7"/>
        <v>0</v>
      </c>
      <c r="F155" s="403">
        <v>1120</v>
      </c>
      <c r="G155" s="403"/>
      <c r="H155" s="403">
        <f t="shared" si="8"/>
        <v>1120</v>
      </c>
      <c r="I155" s="403">
        <f t="shared" si="8"/>
        <v>0</v>
      </c>
    </row>
    <row r="156" spans="1:9">
      <c r="A156" s="408" t="s">
        <v>2621</v>
      </c>
      <c r="B156" s="398" t="s">
        <v>209</v>
      </c>
      <c r="C156" s="403">
        <v>1</v>
      </c>
      <c r="D156" s="403"/>
      <c r="E156" s="403">
        <f t="shared" si="7"/>
        <v>0</v>
      </c>
      <c r="F156" s="403">
        <v>960</v>
      </c>
      <c r="G156" s="403"/>
      <c r="H156" s="403">
        <f t="shared" si="8"/>
        <v>960</v>
      </c>
      <c r="I156" s="403">
        <f t="shared" si="8"/>
        <v>0</v>
      </c>
    </row>
    <row r="157" spans="1:9">
      <c r="A157" s="408" t="s">
        <v>2622</v>
      </c>
      <c r="B157" s="398" t="s">
        <v>209</v>
      </c>
      <c r="C157" s="403">
        <v>1</v>
      </c>
      <c r="D157" s="403"/>
      <c r="E157" s="403">
        <f t="shared" si="7"/>
        <v>0</v>
      </c>
      <c r="F157" s="403">
        <v>3360</v>
      </c>
      <c r="G157" s="403"/>
      <c r="H157" s="403">
        <f t="shared" si="8"/>
        <v>3360</v>
      </c>
      <c r="I157" s="403">
        <f t="shared" si="8"/>
        <v>0</v>
      </c>
    </row>
    <row r="158" spans="1:9">
      <c r="A158" s="408" t="s">
        <v>2623</v>
      </c>
      <c r="B158" s="398" t="s">
        <v>209</v>
      </c>
      <c r="C158" s="403">
        <v>1</v>
      </c>
      <c r="D158" s="403"/>
      <c r="E158" s="403">
        <f t="shared" si="7"/>
        <v>0</v>
      </c>
      <c r="F158" s="403">
        <v>960</v>
      </c>
      <c r="G158" s="403"/>
      <c r="H158" s="403">
        <f t="shared" si="8"/>
        <v>960</v>
      </c>
      <c r="I158" s="403">
        <f t="shared" si="8"/>
        <v>0</v>
      </c>
    </row>
    <row r="159" spans="1:9">
      <c r="A159" s="408" t="s">
        <v>2624</v>
      </c>
      <c r="B159" s="398" t="s">
        <v>209</v>
      </c>
      <c r="C159" s="403">
        <v>1</v>
      </c>
      <c r="D159" s="403"/>
      <c r="E159" s="403">
        <f t="shared" si="7"/>
        <v>0</v>
      </c>
      <c r="F159" s="403">
        <v>960</v>
      </c>
      <c r="G159" s="403"/>
      <c r="H159" s="403">
        <f t="shared" si="8"/>
        <v>960</v>
      </c>
      <c r="I159" s="403">
        <f t="shared" si="8"/>
        <v>0</v>
      </c>
    </row>
    <row r="160" spans="1:9">
      <c r="A160" s="408" t="s">
        <v>2625</v>
      </c>
      <c r="B160" s="398" t="s">
        <v>209</v>
      </c>
      <c r="C160" s="403">
        <v>1</v>
      </c>
      <c r="D160" s="403"/>
      <c r="E160" s="403">
        <f t="shared" si="7"/>
        <v>0</v>
      </c>
      <c r="F160" s="403">
        <v>960</v>
      </c>
      <c r="G160" s="403"/>
      <c r="H160" s="403">
        <f t="shared" si="8"/>
        <v>960</v>
      </c>
      <c r="I160" s="403">
        <f t="shared" si="8"/>
        <v>0</v>
      </c>
    </row>
    <row r="161" spans="1:9">
      <c r="A161" s="408" t="s">
        <v>2626</v>
      </c>
      <c r="B161" s="398" t="s">
        <v>209</v>
      </c>
      <c r="C161" s="403">
        <v>1</v>
      </c>
      <c r="D161" s="403"/>
      <c r="E161" s="403">
        <f t="shared" si="7"/>
        <v>0</v>
      </c>
      <c r="F161" s="403">
        <v>960</v>
      </c>
      <c r="G161" s="403"/>
      <c r="H161" s="403">
        <f t="shared" si="8"/>
        <v>960</v>
      </c>
      <c r="I161" s="403">
        <f t="shared" si="8"/>
        <v>0</v>
      </c>
    </row>
    <row r="162" spans="1:9">
      <c r="A162" s="408" t="s">
        <v>2627</v>
      </c>
      <c r="B162" s="398" t="s">
        <v>209</v>
      </c>
      <c r="C162" s="403">
        <v>1</v>
      </c>
      <c r="D162" s="403"/>
      <c r="E162" s="403">
        <f t="shared" si="7"/>
        <v>0</v>
      </c>
      <c r="F162" s="403">
        <v>960</v>
      </c>
      <c r="G162" s="403"/>
      <c r="H162" s="403">
        <f t="shared" si="8"/>
        <v>960</v>
      </c>
      <c r="I162" s="403">
        <f t="shared" si="8"/>
        <v>0</v>
      </c>
    </row>
    <row r="163" spans="1:9">
      <c r="A163" s="408" t="s">
        <v>2628</v>
      </c>
      <c r="B163" s="398" t="s">
        <v>209</v>
      </c>
      <c r="C163" s="403">
        <v>1</v>
      </c>
      <c r="D163" s="403"/>
      <c r="E163" s="403">
        <f t="shared" si="7"/>
        <v>0</v>
      </c>
      <c r="F163" s="403">
        <v>960</v>
      </c>
      <c r="G163" s="403"/>
      <c r="H163" s="403">
        <f t="shared" si="8"/>
        <v>960</v>
      </c>
      <c r="I163" s="403">
        <f t="shared" si="8"/>
        <v>0</v>
      </c>
    </row>
    <row r="164" spans="1:9">
      <c r="A164" s="408" t="s">
        <v>2629</v>
      </c>
      <c r="B164" s="398" t="s">
        <v>209</v>
      </c>
      <c r="C164" s="403">
        <v>1</v>
      </c>
      <c r="D164" s="403"/>
      <c r="E164" s="403">
        <f t="shared" si="7"/>
        <v>0</v>
      </c>
      <c r="F164" s="403">
        <v>960</v>
      </c>
      <c r="G164" s="403"/>
      <c r="H164" s="403">
        <f t="shared" si="8"/>
        <v>960</v>
      </c>
      <c r="I164" s="403">
        <f t="shared" si="8"/>
        <v>0</v>
      </c>
    </row>
    <row r="165" spans="1:9">
      <c r="A165" s="408" t="s">
        <v>2630</v>
      </c>
      <c r="B165" s="398" t="s">
        <v>209</v>
      </c>
      <c r="C165" s="403">
        <v>1</v>
      </c>
      <c r="D165" s="403"/>
      <c r="E165" s="403">
        <f t="shared" si="7"/>
        <v>0</v>
      </c>
      <c r="F165" s="403">
        <v>1000</v>
      </c>
      <c r="G165" s="403"/>
      <c r="H165" s="403">
        <f t="shared" si="8"/>
        <v>1000</v>
      </c>
      <c r="I165" s="403">
        <f t="shared" si="8"/>
        <v>0</v>
      </c>
    </row>
    <row r="166" spans="1:9">
      <c r="A166" s="408" t="s">
        <v>2631</v>
      </c>
      <c r="B166" s="398" t="s">
        <v>209</v>
      </c>
      <c r="C166" s="403">
        <v>1</v>
      </c>
      <c r="D166" s="403"/>
      <c r="E166" s="403">
        <f t="shared" si="7"/>
        <v>0</v>
      </c>
      <c r="F166" s="403">
        <v>1000</v>
      </c>
      <c r="G166" s="403"/>
      <c r="H166" s="403">
        <f t="shared" si="8"/>
        <v>1000</v>
      </c>
      <c r="I166" s="403">
        <f t="shared" si="8"/>
        <v>0</v>
      </c>
    </row>
    <row r="167" spans="1:9">
      <c r="A167" s="408" t="s">
        <v>2632</v>
      </c>
      <c r="B167" s="398" t="s">
        <v>209</v>
      </c>
      <c r="C167" s="403">
        <v>1</v>
      </c>
      <c r="D167" s="403"/>
      <c r="E167" s="403">
        <f t="shared" si="7"/>
        <v>0</v>
      </c>
      <c r="F167" s="403">
        <v>1000</v>
      </c>
      <c r="G167" s="403"/>
      <c r="H167" s="403">
        <f t="shared" si="8"/>
        <v>1000</v>
      </c>
      <c r="I167" s="403">
        <f t="shared" si="8"/>
        <v>0</v>
      </c>
    </row>
    <row r="168" spans="1:9">
      <c r="A168" s="408" t="s">
        <v>2633</v>
      </c>
      <c r="B168" s="398" t="s">
        <v>209</v>
      </c>
      <c r="C168" s="403">
        <v>1</v>
      </c>
      <c r="D168" s="403"/>
      <c r="E168" s="403">
        <f t="shared" si="7"/>
        <v>0</v>
      </c>
      <c r="F168" s="403">
        <v>1000</v>
      </c>
      <c r="G168" s="403"/>
      <c r="H168" s="403">
        <f t="shared" si="8"/>
        <v>1000</v>
      </c>
      <c r="I168" s="403">
        <f t="shared" si="8"/>
        <v>0</v>
      </c>
    </row>
    <row r="169" spans="1:9">
      <c r="A169" s="408" t="s">
        <v>2634</v>
      </c>
      <c r="B169" s="398" t="s">
        <v>209</v>
      </c>
      <c r="C169" s="403">
        <v>1</v>
      </c>
      <c r="D169" s="403"/>
      <c r="E169" s="403">
        <f t="shared" si="7"/>
        <v>0</v>
      </c>
      <c r="F169" s="403">
        <v>960</v>
      </c>
      <c r="G169" s="403"/>
      <c r="H169" s="403">
        <f t="shared" si="8"/>
        <v>960</v>
      </c>
      <c r="I169" s="403">
        <f t="shared" si="8"/>
        <v>0</v>
      </c>
    </row>
    <row r="170" spans="1:9">
      <c r="A170" s="408" t="s">
        <v>2635</v>
      </c>
      <c r="B170" s="398" t="s">
        <v>209</v>
      </c>
      <c r="C170" s="403">
        <v>2</v>
      </c>
      <c r="D170" s="403"/>
      <c r="E170" s="403">
        <f t="shared" si="7"/>
        <v>0</v>
      </c>
      <c r="F170" s="403">
        <v>720</v>
      </c>
      <c r="G170" s="403"/>
      <c r="H170" s="403">
        <f t="shared" si="8"/>
        <v>720</v>
      </c>
      <c r="I170" s="403">
        <f t="shared" si="8"/>
        <v>0</v>
      </c>
    </row>
    <row r="171" spans="1:9">
      <c r="A171" s="408" t="s">
        <v>2636</v>
      </c>
      <c r="B171" s="398" t="s">
        <v>209</v>
      </c>
      <c r="C171" s="403">
        <v>1</v>
      </c>
      <c r="D171" s="403"/>
      <c r="E171" s="403">
        <f t="shared" si="7"/>
        <v>0</v>
      </c>
      <c r="F171" s="403">
        <v>480</v>
      </c>
      <c r="G171" s="403"/>
      <c r="H171" s="403">
        <f t="shared" si="8"/>
        <v>480</v>
      </c>
      <c r="I171" s="403">
        <f t="shared" si="8"/>
        <v>0</v>
      </c>
    </row>
    <row r="172" spans="1:9">
      <c r="A172" s="408" t="s">
        <v>2637</v>
      </c>
      <c r="B172" s="398" t="s">
        <v>209</v>
      </c>
      <c r="C172" s="403">
        <v>8</v>
      </c>
      <c r="D172" s="403"/>
      <c r="E172" s="403">
        <f t="shared" si="7"/>
        <v>0</v>
      </c>
      <c r="F172" s="403">
        <v>320</v>
      </c>
      <c r="G172" s="403"/>
      <c r="H172" s="403">
        <f t="shared" si="8"/>
        <v>320</v>
      </c>
      <c r="I172" s="403">
        <f t="shared" si="8"/>
        <v>0</v>
      </c>
    </row>
    <row r="173" spans="1:9">
      <c r="A173" s="408" t="s">
        <v>2638</v>
      </c>
      <c r="B173" s="398" t="s">
        <v>209</v>
      </c>
      <c r="C173" s="403">
        <v>18</v>
      </c>
      <c r="D173" s="403"/>
      <c r="E173" s="403">
        <f t="shared" si="7"/>
        <v>0</v>
      </c>
      <c r="F173" s="403">
        <v>96</v>
      </c>
      <c r="G173" s="403"/>
      <c r="H173" s="403">
        <f t="shared" si="8"/>
        <v>96</v>
      </c>
      <c r="I173" s="403">
        <f t="shared" si="8"/>
        <v>0</v>
      </c>
    </row>
    <row r="174" spans="1:9">
      <c r="A174" s="408" t="s">
        <v>2639</v>
      </c>
      <c r="B174" s="398" t="s">
        <v>209</v>
      </c>
      <c r="C174" s="403">
        <v>1</v>
      </c>
      <c r="D174" s="403"/>
      <c r="E174" s="403">
        <f t="shared" si="7"/>
        <v>0</v>
      </c>
      <c r="F174" s="403">
        <v>360</v>
      </c>
      <c r="G174" s="403"/>
      <c r="H174" s="403">
        <f t="shared" si="8"/>
        <v>360</v>
      </c>
      <c r="I174" s="403">
        <f t="shared" si="8"/>
        <v>0</v>
      </c>
    </row>
    <row r="175" spans="1:9">
      <c r="A175" s="408" t="s">
        <v>2640</v>
      </c>
      <c r="B175" s="398" t="s">
        <v>209</v>
      </c>
      <c r="C175" s="403">
        <v>1</v>
      </c>
      <c r="D175" s="403"/>
      <c r="E175" s="403">
        <f t="shared" si="7"/>
        <v>0</v>
      </c>
      <c r="F175" s="403">
        <v>480</v>
      </c>
      <c r="G175" s="403"/>
      <c r="H175" s="403">
        <f t="shared" si="8"/>
        <v>480</v>
      </c>
      <c r="I175" s="403">
        <f t="shared" si="8"/>
        <v>0</v>
      </c>
    </row>
    <row r="176" spans="1:9">
      <c r="A176" s="408" t="s">
        <v>2641</v>
      </c>
      <c r="B176" s="398" t="s">
        <v>209</v>
      </c>
      <c r="C176" s="403">
        <v>7</v>
      </c>
      <c r="D176" s="403"/>
      <c r="E176" s="403">
        <f t="shared" si="7"/>
        <v>0</v>
      </c>
      <c r="F176" s="403">
        <v>146.72</v>
      </c>
      <c r="G176" s="403"/>
      <c r="H176" s="403">
        <f t="shared" si="8"/>
        <v>146.72</v>
      </c>
      <c r="I176" s="403">
        <f t="shared" si="8"/>
        <v>0</v>
      </c>
    </row>
    <row r="177" spans="1:9">
      <c r="A177" s="408" t="s">
        <v>2642</v>
      </c>
      <c r="B177" s="398" t="s">
        <v>209</v>
      </c>
      <c r="C177" s="403">
        <v>1</v>
      </c>
      <c r="D177" s="403"/>
      <c r="E177" s="403">
        <f t="shared" si="7"/>
        <v>0</v>
      </c>
      <c r="F177" s="403">
        <v>146.72</v>
      </c>
      <c r="G177" s="403"/>
      <c r="H177" s="403">
        <f t="shared" si="8"/>
        <v>146.72</v>
      </c>
      <c r="I177" s="403">
        <f t="shared" si="8"/>
        <v>0</v>
      </c>
    </row>
    <row r="178" spans="1:9">
      <c r="A178" s="408" t="s">
        <v>2643</v>
      </c>
      <c r="B178" s="398" t="s">
        <v>209</v>
      </c>
      <c r="C178" s="403">
        <v>4</v>
      </c>
      <c r="D178" s="403"/>
      <c r="E178" s="403">
        <f t="shared" si="7"/>
        <v>0</v>
      </c>
      <c r="F178" s="403">
        <v>146.72</v>
      </c>
      <c r="G178" s="403"/>
      <c r="H178" s="403">
        <f t="shared" si="8"/>
        <v>146.72</v>
      </c>
      <c r="I178" s="403">
        <f t="shared" si="8"/>
        <v>0</v>
      </c>
    </row>
    <row r="179" spans="1:9">
      <c r="A179" s="408" t="s">
        <v>2644</v>
      </c>
      <c r="B179" s="398" t="s">
        <v>209</v>
      </c>
      <c r="C179" s="403">
        <v>2</v>
      </c>
      <c r="D179" s="403"/>
      <c r="E179" s="403">
        <f t="shared" si="7"/>
        <v>0</v>
      </c>
      <c r="F179" s="403">
        <v>455.44</v>
      </c>
      <c r="G179" s="403"/>
      <c r="H179" s="403">
        <f t="shared" si="8"/>
        <v>455.44</v>
      </c>
      <c r="I179" s="403">
        <f t="shared" si="8"/>
        <v>0</v>
      </c>
    </row>
    <row r="180" spans="1:9">
      <c r="A180" s="408" t="s">
        <v>2645</v>
      </c>
      <c r="B180" s="398" t="s">
        <v>209</v>
      </c>
      <c r="C180" s="403">
        <v>1</v>
      </c>
      <c r="D180" s="403"/>
      <c r="E180" s="403">
        <f t="shared" si="7"/>
        <v>0</v>
      </c>
      <c r="F180" s="403">
        <v>2080</v>
      </c>
      <c r="G180" s="403"/>
      <c r="H180" s="403">
        <f t="shared" si="8"/>
        <v>2080</v>
      </c>
      <c r="I180" s="403">
        <f t="shared" si="8"/>
        <v>0</v>
      </c>
    </row>
    <row r="181" spans="1:9">
      <c r="A181" s="408" t="s">
        <v>2646</v>
      </c>
      <c r="B181" s="398" t="s">
        <v>209</v>
      </c>
      <c r="C181" s="403">
        <v>4</v>
      </c>
      <c r="D181" s="403"/>
      <c r="E181" s="403">
        <f t="shared" si="7"/>
        <v>0</v>
      </c>
      <c r="F181" s="403">
        <v>455.44</v>
      </c>
      <c r="G181" s="403"/>
      <c r="H181" s="403">
        <f t="shared" si="8"/>
        <v>455.44</v>
      </c>
      <c r="I181" s="403">
        <f t="shared" si="8"/>
        <v>0</v>
      </c>
    </row>
    <row r="182" spans="1:9">
      <c r="A182" s="408" t="s">
        <v>2647</v>
      </c>
      <c r="B182" s="398" t="s">
        <v>209</v>
      </c>
      <c r="C182" s="403">
        <v>17</v>
      </c>
      <c r="D182" s="403"/>
      <c r="E182" s="403">
        <f t="shared" si="7"/>
        <v>0</v>
      </c>
      <c r="F182" s="403">
        <v>455.44</v>
      </c>
      <c r="G182" s="403"/>
      <c r="H182" s="403">
        <f t="shared" si="8"/>
        <v>455.44</v>
      </c>
      <c r="I182" s="403">
        <f t="shared" si="8"/>
        <v>0</v>
      </c>
    </row>
    <row r="183" spans="1:9">
      <c r="A183" s="408" t="s">
        <v>2648</v>
      </c>
      <c r="B183" s="398" t="s">
        <v>209</v>
      </c>
      <c r="C183" s="403">
        <v>1</v>
      </c>
      <c r="D183" s="403"/>
      <c r="E183" s="403">
        <f t="shared" si="7"/>
        <v>0</v>
      </c>
      <c r="F183" s="403">
        <v>455.44</v>
      </c>
      <c r="G183" s="403"/>
      <c r="H183" s="403">
        <f t="shared" si="8"/>
        <v>455.44</v>
      </c>
      <c r="I183" s="403">
        <f t="shared" si="8"/>
        <v>0</v>
      </c>
    </row>
    <row r="184" spans="1:9">
      <c r="A184" s="408" t="s">
        <v>2649</v>
      </c>
      <c r="B184" s="398" t="s">
        <v>209</v>
      </c>
      <c r="C184" s="403">
        <v>3</v>
      </c>
      <c r="D184" s="403"/>
      <c r="E184" s="403">
        <f t="shared" si="7"/>
        <v>0</v>
      </c>
      <c r="F184" s="403">
        <v>455.44</v>
      </c>
      <c r="G184" s="403"/>
      <c r="H184" s="403">
        <f t="shared" si="8"/>
        <v>455.44</v>
      </c>
      <c r="I184" s="403">
        <f t="shared" si="8"/>
        <v>0</v>
      </c>
    </row>
    <row r="185" spans="1:9">
      <c r="A185" s="408" t="s">
        <v>2650</v>
      </c>
      <c r="B185" s="398" t="s">
        <v>209</v>
      </c>
      <c r="C185" s="403">
        <v>36</v>
      </c>
      <c r="D185" s="403"/>
      <c r="E185" s="403">
        <f t="shared" si="7"/>
        <v>0</v>
      </c>
      <c r="F185" s="403">
        <v>48</v>
      </c>
      <c r="G185" s="403"/>
      <c r="H185" s="403">
        <f t="shared" ref="H185:I216" si="9">D185+F185</f>
        <v>48</v>
      </c>
      <c r="I185" s="403">
        <f t="shared" si="9"/>
        <v>0</v>
      </c>
    </row>
    <row r="186" spans="1:9">
      <c r="A186" s="408" t="s">
        <v>2651</v>
      </c>
      <c r="B186" s="398" t="s">
        <v>209</v>
      </c>
      <c r="C186" s="403">
        <v>2</v>
      </c>
      <c r="D186" s="403"/>
      <c r="E186" s="403">
        <f t="shared" si="7"/>
        <v>0</v>
      </c>
      <c r="F186" s="403">
        <v>0</v>
      </c>
      <c r="G186" s="403"/>
      <c r="H186" s="403">
        <f t="shared" si="9"/>
        <v>0</v>
      </c>
      <c r="I186" s="403">
        <f t="shared" si="9"/>
        <v>0</v>
      </c>
    </row>
    <row r="187" spans="1:9">
      <c r="A187" s="408" t="s">
        <v>2652</v>
      </c>
      <c r="B187" s="398" t="s">
        <v>209</v>
      </c>
      <c r="C187" s="403">
        <v>10</v>
      </c>
      <c r="D187" s="403"/>
      <c r="E187" s="403">
        <f t="shared" si="7"/>
        <v>0</v>
      </c>
      <c r="F187" s="403">
        <v>146.72</v>
      </c>
      <c r="G187" s="403"/>
      <c r="H187" s="403">
        <f t="shared" si="9"/>
        <v>146.72</v>
      </c>
      <c r="I187" s="403">
        <f t="shared" si="9"/>
        <v>0</v>
      </c>
    </row>
    <row r="188" spans="1:9">
      <c r="A188" s="408" t="s">
        <v>2653</v>
      </c>
      <c r="B188" s="398" t="s">
        <v>203</v>
      </c>
      <c r="C188" s="403">
        <v>45</v>
      </c>
      <c r="D188" s="403"/>
      <c r="E188" s="403">
        <f t="shared" si="7"/>
        <v>0</v>
      </c>
      <c r="F188" s="403">
        <v>320</v>
      </c>
      <c r="G188" s="403"/>
      <c r="H188" s="403">
        <f t="shared" si="9"/>
        <v>320</v>
      </c>
      <c r="I188" s="403">
        <f t="shared" si="9"/>
        <v>0</v>
      </c>
    </row>
    <row r="189" spans="1:9">
      <c r="A189" s="408" t="s">
        <v>2654</v>
      </c>
      <c r="B189" s="398" t="s">
        <v>209</v>
      </c>
      <c r="C189" s="403">
        <v>2</v>
      </c>
      <c r="D189" s="403"/>
      <c r="E189" s="403">
        <f t="shared" si="7"/>
        <v>0</v>
      </c>
      <c r="F189" s="403">
        <v>0</v>
      </c>
      <c r="G189" s="403"/>
      <c r="H189" s="403">
        <f t="shared" si="9"/>
        <v>0</v>
      </c>
      <c r="I189" s="403">
        <f t="shared" si="9"/>
        <v>0</v>
      </c>
    </row>
    <row r="190" spans="1:9">
      <c r="A190" s="408" t="s">
        <v>2655</v>
      </c>
      <c r="B190" s="398" t="s">
        <v>178</v>
      </c>
      <c r="C190" s="403">
        <v>15</v>
      </c>
      <c r="D190" s="403"/>
      <c r="E190" s="403">
        <f t="shared" si="7"/>
        <v>0</v>
      </c>
      <c r="F190" s="403">
        <v>96.48</v>
      </c>
      <c r="G190" s="403"/>
      <c r="H190" s="403">
        <f t="shared" si="9"/>
        <v>96.48</v>
      </c>
      <c r="I190" s="403">
        <f t="shared" si="9"/>
        <v>0</v>
      </c>
    </row>
    <row r="191" spans="1:9">
      <c r="A191" s="408" t="s">
        <v>2656</v>
      </c>
      <c r="B191" s="398" t="s">
        <v>178</v>
      </c>
      <c r="C191" s="403">
        <v>30</v>
      </c>
      <c r="D191" s="403"/>
      <c r="E191" s="403">
        <f t="shared" si="7"/>
        <v>0</v>
      </c>
      <c r="F191" s="403">
        <v>96.48</v>
      </c>
      <c r="G191" s="403"/>
      <c r="H191" s="403">
        <f t="shared" si="9"/>
        <v>96.48</v>
      </c>
      <c r="I191" s="403">
        <f t="shared" si="9"/>
        <v>0</v>
      </c>
    </row>
    <row r="192" spans="1:9">
      <c r="A192" s="408" t="s">
        <v>2657</v>
      </c>
      <c r="B192" s="398" t="s">
        <v>178</v>
      </c>
      <c r="C192" s="403">
        <v>12</v>
      </c>
      <c r="D192" s="403"/>
      <c r="E192" s="403">
        <f t="shared" si="7"/>
        <v>0</v>
      </c>
      <c r="F192" s="403">
        <v>91.68</v>
      </c>
      <c r="G192" s="403"/>
      <c r="H192" s="403">
        <f t="shared" si="9"/>
        <v>91.68</v>
      </c>
      <c r="I192" s="403">
        <f t="shared" si="9"/>
        <v>0</v>
      </c>
    </row>
    <row r="193" spans="1:9" ht="24.75">
      <c r="A193" s="408" t="s">
        <v>2658</v>
      </c>
      <c r="B193" s="398" t="s">
        <v>178</v>
      </c>
      <c r="C193" s="403">
        <v>24</v>
      </c>
      <c r="D193" s="403"/>
      <c r="E193" s="403">
        <f t="shared" si="7"/>
        <v>0</v>
      </c>
      <c r="F193" s="403">
        <v>160</v>
      </c>
      <c r="G193" s="403"/>
      <c r="H193" s="403">
        <f t="shared" si="9"/>
        <v>160</v>
      </c>
      <c r="I193" s="403">
        <f t="shared" si="9"/>
        <v>0</v>
      </c>
    </row>
    <row r="194" spans="1:9">
      <c r="A194" s="408" t="s">
        <v>2659</v>
      </c>
      <c r="B194" s="398" t="s">
        <v>178</v>
      </c>
      <c r="C194" s="403">
        <v>30</v>
      </c>
      <c r="D194" s="403"/>
      <c r="E194" s="403">
        <f t="shared" si="7"/>
        <v>0</v>
      </c>
      <c r="F194" s="403">
        <v>800</v>
      </c>
      <c r="G194" s="403"/>
      <c r="H194" s="403">
        <f t="shared" si="9"/>
        <v>800</v>
      </c>
      <c r="I194" s="403">
        <f t="shared" si="9"/>
        <v>0</v>
      </c>
    </row>
    <row r="195" spans="1:9" ht="24.75">
      <c r="A195" s="408" t="s">
        <v>2660</v>
      </c>
      <c r="B195" s="398" t="s">
        <v>178</v>
      </c>
      <c r="C195" s="403">
        <v>20</v>
      </c>
      <c r="D195" s="403"/>
      <c r="E195" s="403">
        <f t="shared" si="7"/>
        <v>0</v>
      </c>
      <c r="F195" s="403">
        <v>144</v>
      </c>
      <c r="G195" s="403"/>
      <c r="H195" s="403">
        <f t="shared" si="9"/>
        <v>144</v>
      </c>
      <c r="I195" s="403">
        <f t="shared" si="9"/>
        <v>0</v>
      </c>
    </row>
    <row r="196" spans="1:9">
      <c r="A196" s="408" t="s">
        <v>2661</v>
      </c>
      <c r="B196" s="398" t="s">
        <v>209</v>
      </c>
      <c r="C196" s="403">
        <v>10</v>
      </c>
      <c r="D196" s="403"/>
      <c r="E196" s="403">
        <f t="shared" si="7"/>
        <v>0</v>
      </c>
      <c r="F196" s="403">
        <v>48.96</v>
      </c>
      <c r="G196" s="403"/>
      <c r="H196" s="403">
        <f t="shared" si="9"/>
        <v>48.96</v>
      </c>
      <c r="I196" s="403">
        <f t="shared" si="9"/>
        <v>0</v>
      </c>
    </row>
    <row r="197" spans="1:9">
      <c r="A197" s="408" t="s">
        <v>2662</v>
      </c>
      <c r="B197" s="398" t="s">
        <v>209</v>
      </c>
      <c r="C197" s="403">
        <v>15</v>
      </c>
      <c r="D197" s="403"/>
      <c r="E197" s="403">
        <f t="shared" si="7"/>
        <v>0</v>
      </c>
      <c r="F197" s="403">
        <v>48.96</v>
      </c>
      <c r="G197" s="403"/>
      <c r="H197" s="403">
        <f t="shared" si="9"/>
        <v>48.96</v>
      </c>
      <c r="I197" s="403">
        <f t="shared" si="9"/>
        <v>0</v>
      </c>
    </row>
    <row r="198" spans="1:9">
      <c r="A198" s="408" t="s">
        <v>2663</v>
      </c>
      <c r="B198" s="398" t="s">
        <v>178</v>
      </c>
      <c r="C198" s="403">
        <v>15</v>
      </c>
      <c r="D198" s="403"/>
      <c r="E198" s="403">
        <f t="shared" si="7"/>
        <v>0</v>
      </c>
      <c r="F198" s="403">
        <v>43.44</v>
      </c>
      <c r="G198" s="403"/>
      <c r="H198" s="403">
        <f t="shared" si="9"/>
        <v>43.44</v>
      </c>
      <c r="I198" s="403">
        <f t="shared" si="9"/>
        <v>0</v>
      </c>
    </row>
    <row r="199" spans="1:9">
      <c r="A199" s="408" t="s">
        <v>2664</v>
      </c>
      <c r="B199" s="398" t="s">
        <v>178</v>
      </c>
      <c r="C199" s="403">
        <v>20</v>
      </c>
      <c r="D199" s="403"/>
      <c r="E199" s="403">
        <f t="shared" si="7"/>
        <v>0</v>
      </c>
      <c r="F199" s="403">
        <v>43.44</v>
      </c>
      <c r="G199" s="403"/>
      <c r="H199" s="403">
        <f t="shared" si="9"/>
        <v>43.44</v>
      </c>
      <c r="I199" s="403">
        <f t="shared" si="9"/>
        <v>0</v>
      </c>
    </row>
    <row r="200" spans="1:9">
      <c r="A200" s="408" t="s">
        <v>2654</v>
      </c>
      <c r="B200" s="398" t="s">
        <v>209</v>
      </c>
      <c r="C200" s="403">
        <v>1</v>
      </c>
      <c r="D200" s="403"/>
      <c r="E200" s="403">
        <f t="shared" si="7"/>
        <v>0</v>
      </c>
      <c r="F200" s="403">
        <v>0</v>
      </c>
      <c r="G200" s="403"/>
      <c r="H200" s="403">
        <f t="shared" si="9"/>
        <v>0</v>
      </c>
      <c r="I200" s="403">
        <f t="shared" si="9"/>
        <v>0</v>
      </c>
    </row>
    <row r="201" spans="1:9">
      <c r="A201" s="408" t="s">
        <v>2665</v>
      </c>
      <c r="B201" s="398" t="s">
        <v>209</v>
      </c>
      <c r="C201" s="403">
        <v>1</v>
      </c>
      <c r="D201" s="403"/>
      <c r="E201" s="403">
        <f t="shared" si="7"/>
        <v>0</v>
      </c>
      <c r="F201" s="403">
        <v>320</v>
      </c>
      <c r="G201" s="403"/>
      <c r="H201" s="403">
        <f t="shared" si="9"/>
        <v>320</v>
      </c>
      <c r="I201" s="403">
        <f t="shared" si="9"/>
        <v>0</v>
      </c>
    </row>
    <row r="202" spans="1:9">
      <c r="A202" s="408" t="s">
        <v>2666</v>
      </c>
      <c r="B202" s="398" t="s">
        <v>209</v>
      </c>
      <c r="C202" s="403">
        <v>8</v>
      </c>
      <c r="D202" s="403"/>
      <c r="E202" s="403">
        <f t="shared" si="7"/>
        <v>0</v>
      </c>
      <c r="F202" s="403">
        <v>64</v>
      </c>
      <c r="G202" s="403"/>
      <c r="H202" s="403">
        <f t="shared" si="9"/>
        <v>64</v>
      </c>
      <c r="I202" s="403">
        <f t="shared" si="9"/>
        <v>0</v>
      </c>
    </row>
    <row r="203" spans="1:9">
      <c r="A203" s="408" t="s">
        <v>2667</v>
      </c>
      <c r="B203" s="398" t="s">
        <v>178</v>
      </c>
      <c r="C203" s="403">
        <v>15</v>
      </c>
      <c r="D203" s="403"/>
      <c r="E203" s="403">
        <f t="shared" si="7"/>
        <v>0</v>
      </c>
      <c r="F203" s="403">
        <v>50.56</v>
      </c>
      <c r="G203" s="403"/>
      <c r="H203" s="403">
        <f t="shared" si="9"/>
        <v>50.56</v>
      </c>
      <c r="I203" s="403">
        <f t="shared" si="9"/>
        <v>0</v>
      </c>
    </row>
    <row r="204" spans="1:9">
      <c r="A204" s="408" t="s">
        <v>2668</v>
      </c>
      <c r="B204" s="398" t="s">
        <v>178</v>
      </c>
      <c r="C204" s="403">
        <v>20</v>
      </c>
      <c r="D204" s="403"/>
      <c r="E204" s="403">
        <f t="shared" si="7"/>
        <v>0</v>
      </c>
      <c r="F204" s="403">
        <v>27.28</v>
      </c>
      <c r="G204" s="403"/>
      <c r="H204" s="403">
        <f t="shared" si="9"/>
        <v>27.28</v>
      </c>
      <c r="I204" s="403">
        <f t="shared" si="9"/>
        <v>0</v>
      </c>
    </row>
    <row r="205" spans="1:9">
      <c r="A205" s="408" t="s">
        <v>2669</v>
      </c>
      <c r="B205" s="398" t="s">
        <v>178</v>
      </c>
      <c r="C205" s="403">
        <v>105</v>
      </c>
      <c r="D205" s="403"/>
      <c r="E205" s="403">
        <f t="shared" si="7"/>
        <v>0</v>
      </c>
      <c r="F205" s="403">
        <v>50.56</v>
      </c>
      <c r="G205" s="403"/>
      <c r="H205" s="403">
        <f t="shared" si="9"/>
        <v>50.56</v>
      </c>
      <c r="I205" s="403">
        <f t="shared" si="9"/>
        <v>0</v>
      </c>
    </row>
    <row r="206" spans="1:9">
      <c r="A206" s="408" t="s">
        <v>2670</v>
      </c>
      <c r="B206" s="398" t="s">
        <v>178</v>
      </c>
      <c r="C206" s="403">
        <v>160</v>
      </c>
      <c r="D206" s="403"/>
      <c r="E206" s="403">
        <f t="shared" si="7"/>
        <v>0</v>
      </c>
      <c r="F206" s="403">
        <v>22.24</v>
      </c>
      <c r="G206" s="403"/>
      <c r="H206" s="403">
        <f t="shared" si="9"/>
        <v>22.24</v>
      </c>
      <c r="I206" s="403">
        <f t="shared" si="9"/>
        <v>0</v>
      </c>
    </row>
    <row r="207" spans="1:9">
      <c r="A207" s="408" t="s">
        <v>2671</v>
      </c>
      <c r="B207" s="398" t="s">
        <v>178</v>
      </c>
      <c r="C207" s="403">
        <v>140</v>
      </c>
      <c r="D207" s="403"/>
      <c r="E207" s="403">
        <f t="shared" si="7"/>
        <v>0</v>
      </c>
      <c r="F207" s="403">
        <v>22.24</v>
      </c>
      <c r="G207" s="403"/>
      <c r="H207" s="403">
        <f t="shared" si="9"/>
        <v>22.24</v>
      </c>
      <c r="I207" s="403">
        <f t="shared" si="9"/>
        <v>0</v>
      </c>
    </row>
    <row r="208" spans="1:9">
      <c r="A208" s="408" t="s">
        <v>2672</v>
      </c>
      <c r="B208" s="398" t="s">
        <v>178</v>
      </c>
      <c r="C208" s="403">
        <v>150</v>
      </c>
      <c r="D208" s="403"/>
      <c r="E208" s="403">
        <f t="shared" si="7"/>
        <v>0</v>
      </c>
      <c r="F208" s="403">
        <v>22.24</v>
      </c>
      <c r="G208" s="403"/>
      <c r="H208" s="403">
        <f t="shared" si="9"/>
        <v>22.24</v>
      </c>
      <c r="I208" s="403">
        <f t="shared" si="9"/>
        <v>0</v>
      </c>
    </row>
    <row r="209" spans="1:9">
      <c r="A209" s="408" t="s">
        <v>2673</v>
      </c>
      <c r="B209" s="398" t="s">
        <v>178</v>
      </c>
      <c r="C209" s="403">
        <v>150</v>
      </c>
      <c r="D209" s="403"/>
      <c r="E209" s="403">
        <f t="shared" si="7"/>
        <v>0</v>
      </c>
      <c r="F209" s="403">
        <v>43.44</v>
      </c>
      <c r="G209" s="403"/>
      <c r="H209" s="403">
        <f t="shared" si="9"/>
        <v>43.44</v>
      </c>
      <c r="I209" s="403">
        <f t="shared" si="9"/>
        <v>0</v>
      </c>
    </row>
    <row r="210" spans="1:9">
      <c r="A210" s="408" t="s">
        <v>2674</v>
      </c>
      <c r="B210" s="398" t="s">
        <v>178</v>
      </c>
      <c r="C210" s="403">
        <v>400</v>
      </c>
      <c r="D210" s="403"/>
      <c r="E210" s="403">
        <f t="shared" si="7"/>
        <v>0</v>
      </c>
      <c r="F210" s="403">
        <v>22.24</v>
      </c>
      <c r="G210" s="403"/>
      <c r="H210" s="403">
        <f t="shared" si="9"/>
        <v>22.24</v>
      </c>
      <c r="I210" s="403">
        <f t="shared" si="9"/>
        <v>0</v>
      </c>
    </row>
    <row r="211" spans="1:9">
      <c r="A211" s="408" t="s">
        <v>2675</v>
      </c>
      <c r="B211" s="398" t="s">
        <v>178</v>
      </c>
      <c r="C211" s="403">
        <v>40</v>
      </c>
      <c r="D211" s="403"/>
      <c r="E211" s="403">
        <f t="shared" si="7"/>
        <v>0</v>
      </c>
      <c r="F211" s="403">
        <v>22.24</v>
      </c>
      <c r="G211" s="403"/>
      <c r="H211" s="403">
        <f t="shared" si="9"/>
        <v>22.24</v>
      </c>
      <c r="I211" s="403">
        <f t="shared" si="9"/>
        <v>0</v>
      </c>
    </row>
    <row r="212" spans="1:9">
      <c r="A212" s="408" t="s">
        <v>2676</v>
      </c>
      <c r="B212" s="398" t="s">
        <v>178</v>
      </c>
      <c r="C212" s="403">
        <v>200</v>
      </c>
      <c r="D212" s="403"/>
      <c r="E212" s="403">
        <f t="shared" si="7"/>
        <v>0</v>
      </c>
      <c r="F212" s="403">
        <v>22.24</v>
      </c>
      <c r="G212" s="403"/>
      <c r="H212" s="403">
        <f t="shared" si="9"/>
        <v>22.24</v>
      </c>
      <c r="I212" s="403">
        <f t="shared" si="9"/>
        <v>0</v>
      </c>
    </row>
    <row r="213" spans="1:9">
      <c r="A213" s="408" t="s">
        <v>2677</v>
      </c>
      <c r="B213" s="398" t="s">
        <v>178</v>
      </c>
      <c r="C213" s="403">
        <v>200</v>
      </c>
      <c r="D213" s="403"/>
      <c r="E213" s="403">
        <f t="shared" si="7"/>
        <v>0</v>
      </c>
      <c r="F213" s="403">
        <v>22.24</v>
      </c>
      <c r="G213" s="403"/>
      <c r="H213" s="403">
        <f t="shared" si="9"/>
        <v>22.24</v>
      </c>
      <c r="I213" s="403">
        <f t="shared" si="9"/>
        <v>0</v>
      </c>
    </row>
    <row r="214" spans="1:9">
      <c r="A214" s="408" t="s">
        <v>2678</v>
      </c>
      <c r="B214" s="398" t="s">
        <v>178</v>
      </c>
      <c r="C214" s="403">
        <v>100</v>
      </c>
      <c r="D214" s="403"/>
      <c r="E214" s="403">
        <f t="shared" si="7"/>
        <v>0</v>
      </c>
      <c r="F214" s="403">
        <v>43.44</v>
      </c>
      <c r="G214" s="403"/>
      <c r="H214" s="403">
        <f t="shared" si="9"/>
        <v>43.44</v>
      </c>
      <c r="I214" s="403">
        <f t="shared" si="9"/>
        <v>0</v>
      </c>
    </row>
    <row r="215" spans="1:9">
      <c r="A215" s="408" t="s">
        <v>2679</v>
      </c>
      <c r="B215" s="398" t="s">
        <v>178</v>
      </c>
      <c r="C215" s="403">
        <v>100</v>
      </c>
      <c r="D215" s="403"/>
      <c r="E215" s="403">
        <f t="shared" si="7"/>
        <v>0</v>
      </c>
      <c r="F215" s="403">
        <v>51.2</v>
      </c>
      <c r="G215" s="403"/>
      <c r="H215" s="403">
        <f t="shared" si="9"/>
        <v>51.2</v>
      </c>
      <c r="I215" s="403">
        <f t="shared" si="9"/>
        <v>0</v>
      </c>
    </row>
    <row r="216" spans="1:9">
      <c r="A216" s="408" t="s">
        <v>2680</v>
      </c>
      <c r="B216" s="398" t="s">
        <v>178</v>
      </c>
      <c r="C216" s="403">
        <v>140</v>
      </c>
      <c r="D216" s="403"/>
      <c r="E216" s="403">
        <f t="shared" si="7"/>
        <v>0</v>
      </c>
      <c r="F216" s="403">
        <v>27.36</v>
      </c>
      <c r="G216" s="403"/>
      <c r="H216" s="403">
        <f t="shared" si="9"/>
        <v>27.36</v>
      </c>
      <c r="I216" s="403">
        <f t="shared" si="9"/>
        <v>0</v>
      </c>
    </row>
    <row r="217" spans="1:9">
      <c r="A217" s="408" t="s">
        <v>2681</v>
      </c>
      <c r="B217" s="398" t="s">
        <v>178</v>
      </c>
      <c r="C217" s="403">
        <v>100</v>
      </c>
      <c r="D217" s="403"/>
      <c r="E217" s="403">
        <f t="shared" ref="E217:E225" si="10">C217*D217</f>
        <v>0</v>
      </c>
      <c r="F217" s="403">
        <v>22.24</v>
      </c>
      <c r="G217" s="403"/>
      <c r="H217" s="403">
        <f t="shared" ref="H217:I225" si="11">D217+F217</f>
        <v>22.24</v>
      </c>
      <c r="I217" s="403">
        <f t="shared" si="11"/>
        <v>0</v>
      </c>
    </row>
    <row r="218" spans="1:9">
      <c r="A218" s="408" t="s">
        <v>2682</v>
      </c>
      <c r="B218" s="398" t="s">
        <v>209</v>
      </c>
      <c r="C218" s="403">
        <v>400</v>
      </c>
      <c r="D218" s="403"/>
      <c r="E218" s="403">
        <f t="shared" si="10"/>
        <v>0</v>
      </c>
      <c r="F218" s="403">
        <v>16</v>
      </c>
      <c r="G218" s="403"/>
      <c r="H218" s="403">
        <f t="shared" si="11"/>
        <v>16</v>
      </c>
      <c r="I218" s="403">
        <f t="shared" si="11"/>
        <v>0</v>
      </c>
    </row>
    <row r="219" spans="1:9">
      <c r="A219" s="408" t="s">
        <v>2683</v>
      </c>
      <c r="B219" s="398" t="s">
        <v>209</v>
      </c>
      <c r="C219" s="403">
        <v>400</v>
      </c>
      <c r="D219" s="403"/>
      <c r="E219" s="403">
        <f t="shared" si="10"/>
        <v>0</v>
      </c>
      <c r="F219" s="403">
        <v>26.16</v>
      </c>
      <c r="G219" s="403"/>
      <c r="H219" s="403">
        <f t="shared" si="11"/>
        <v>26.16</v>
      </c>
      <c r="I219" s="403">
        <f t="shared" si="11"/>
        <v>0</v>
      </c>
    </row>
    <row r="220" spans="1:9">
      <c r="A220" s="408" t="s">
        <v>2684</v>
      </c>
      <c r="B220" s="398" t="s">
        <v>209</v>
      </c>
      <c r="C220" s="403">
        <v>80</v>
      </c>
      <c r="D220" s="403"/>
      <c r="E220" s="403">
        <f t="shared" si="10"/>
        <v>0</v>
      </c>
      <c r="F220" s="403">
        <v>35.36</v>
      </c>
      <c r="G220" s="403"/>
      <c r="H220" s="403">
        <f t="shared" si="11"/>
        <v>35.36</v>
      </c>
      <c r="I220" s="403">
        <f t="shared" si="11"/>
        <v>0</v>
      </c>
    </row>
    <row r="221" spans="1:9">
      <c r="A221" s="408" t="s">
        <v>2757</v>
      </c>
      <c r="B221" s="398" t="s">
        <v>178</v>
      </c>
      <c r="C221" s="403">
        <v>120</v>
      </c>
      <c r="D221" s="403"/>
      <c r="E221" s="403">
        <f t="shared" si="10"/>
        <v>0</v>
      </c>
      <c r="F221" s="403">
        <v>71.44</v>
      </c>
      <c r="G221" s="403"/>
      <c r="H221" s="403">
        <f t="shared" si="11"/>
        <v>71.44</v>
      </c>
      <c r="I221" s="403">
        <f t="shared" si="11"/>
        <v>0</v>
      </c>
    </row>
    <row r="222" spans="1:9">
      <c r="A222" s="408" t="s">
        <v>2685</v>
      </c>
      <c r="B222" s="398" t="s">
        <v>178</v>
      </c>
      <c r="C222" s="403">
        <v>30</v>
      </c>
      <c r="D222" s="403"/>
      <c r="E222" s="403">
        <f t="shared" si="10"/>
        <v>0</v>
      </c>
      <c r="F222" s="403">
        <v>24</v>
      </c>
      <c r="G222" s="403"/>
      <c r="H222" s="403">
        <f t="shared" si="11"/>
        <v>24</v>
      </c>
      <c r="I222" s="403">
        <f t="shared" si="11"/>
        <v>0</v>
      </c>
    </row>
    <row r="223" spans="1:9">
      <c r="A223" s="408" t="s">
        <v>2686</v>
      </c>
      <c r="B223" s="398" t="s">
        <v>178</v>
      </c>
      <c r="C223" s="403">
        <v>60</v>
      </c>
      <c r="D223" s="403"/>
      <c r="E223" s="403">
        <f t="shared" si="10"/>
        <v>0</v>
      </c>
      <c r="F223" s="403">
        <v>16</v>
      </c>
      <c r="G223" s="403"/>
      <c r="H223" s="403">
        <f t="shared" si="11"/>
        <v>16</v>
      </c>
      <c r="I223" s="403">
        <f t="shared" si="11"/>
        <v>0</v>
      </c>
    </row>
    <row r="224" spans="1:9" ht="24.75">
      <c r="A224" s="408" t="s">
        <v>2687</v>
      </c>
      <c r="B224" s="398" t="s">
        <v>209</v>
      </c>
      <c r="C224" s="403">
        <v>2</v>
      </c>
      <c r="D224" s="403"/>
      <c r="E224" s="403">
        <f t="shared" si="10"/>
        <v>0</v>
      </c>
      <c r="F224" s="403">
        <v>480</v>
      </c>
      <c r="G224" s="403"/>
      <c r="H224" s="403">
        <f t="shared" si="11"/>
        <v>480</v>
      </c>
      <c r="I224" s="403">
        <f t="shared" si="11"/>
        <v>0</v>
      </c>
    </row>
    <row r="225" spans="1:9">
      <c r="A225" s="408" t="s">
        <v>2688</v>
      </c>
      <c r="B225" s="398" t="s">
        <v>230</v>
      </c>
      <c r="C225" s="403">
        <v>3</v>
      </c>
      <c r="D225" s="403"/>
      <c r="E225" s="403">
        <f t="shared" si="10"/>
        <v>0</v>
      </c>
      <c r="F225" s="403">
        <v>960</v>
      </c>
      <c r="G225" s="403"/>
      <c r="H225" s="403">
        <f t="shared" si="11"/>
        <v>960</v>
      </c>
      <c r="I225" s="403">
        <f t="shared" si="11"/>
        <v>0</v>
      </c>
    </row>
    <row r="226" spans="1:9">
      <c r="A226" s="411" t="s">
        <v>2689</v>
      </c>
      <c r="B226" s="401" t="s">
        <v>5</v>
      </c>
      <c r="C226" s="402"/>
      <c r="D226" s="402"/>
      <c r="E226" s="402">
        <f>SUM(E153:E225)</f>
        <v>0</v>
      </c>
      <c r="F226" s="402"/>
      <c r="G226" s="402"/>
      <c r="H226" s="402"/>
      <c r="I226" s="402">
        <f>SUM(I153:I225)</f>
        <v>0</v>
      </c>
    </row>
    <row r="227" spans="1:9">
      <c r="A227" s="411"/>
      <c r="B227" s="401"/>
      <c r="C227" s="402"/>
      <c r="D227" s="402"/>
      <c r="E227" s="402"/>
      <c r="F227" s="402"/>
      <c r="G227" s="402"/>
      <c r="H227" s="402"/>
      <c r="I227" s="402"/>
    </row>
    <row r="228" spans="1:9">
      <c r="A228" s="411" t="s">
        <v>2690</v>
      </c>
      <c r="B228" s="401" t="s">
        <v>5</v>
      </c>
      <c r="C228" s="402"/>
      <c r="D228" s="402"/>
      <c r="E228" s="402"/>
      <c r="F228" s="402"/>
      <c r="G228" s="402"/>
      <c r="H228" s="402"/>
      <c r="I228" s="402"/>
    </row>
    <row r="229" spans="1:9" ht="24.75">
      <c r="A229" s="408" t="s">
        <v>2691</v>
      </c>
      <c r="B229" s="398" t="s">
        <v>209</v>
      </c>
      <c r="C229" s="403">
        <v>1</v>
      </c>
      <c r="D229" s="403"/>
      <c r="E229" s="403">
        <f t="shared" ref="E229:E241" si="12">C229*D229</f>
        <v>0</v>
      </c>
      <c r="F229" s="403">
        <v>3200</v>
      </c>
      <c r="G229" s="403"/>
      <c r="H229" s="403">
        <f t="shared" ref="H229:I241" si="13">D229+F229</f>
        <v>3200</v>
      </c>
      <c r="I229" s="403">
        <f t="shared" si="13"/>
        <v>0</v>
      </c>
    </row>
    <row r="230" spans="1:9">
      <c r="A230" s="408" t="s">
        <v>2692</v>
      </c>
      <c r="B230" s="398" t="s">
        <v>2693</v>
      </c>
      <c r="C230" s="403">
        <v>2</v>
      </c>
      <c r="D230" s="403"/>
      <c r="E230" s="403">
        <f t="shared" si="12"/>
        <v>0</v>
      </c>
      <c r="F230" s="403">
        <v>1080</v>
      </c>
      <c r="G230" s="403"/>
      <c r="H230" s="403">
        <f t="shared" si="13"/>
        <v>1080</v>
      </c>
      <c r="I230" s="403">
        <f t="shared" si="13"/>
        <v>0</v>
      </c>
    </row>
    <row r="231" spans="1:9">
      <c r="A231" s="408" t="s">
        <v>2694</v>
      </c>
      <c r="B231" s="398" t="s">
        <v>209</v>
      </c>
      <c r="C231" s="403">
        <v>6</v>
      </c>
      <c r="D231" s="403"/>
      <c r="E231" s="403">
        <f t="shared" si="12"/>
        <v>0</v>
      </c>
      <c r="F231" s="403">
        <v>1120</v>
      </c>
      <c r="G231" s="403"/>
      <c r="H231" s="403">
        <f t="shared" si="13"/>
        <v>1120</v>
      </c>
      <c r="I231" s="403">
        <f t="shared" si="13"/>
        <v>0</v>
      </c>
    </row>
    <row r="232" spans="1:9" ht="36.75">
      <c r="A232" s="408" t="s">
        <v>2695</v>
      </c>
      <c r="B232" s="398" t="s">
        <v>209</v>
      </c>
      <c r="C232" s="403">
        <v>1</v>
      </c>
      <c r="D232" s="403"/>
      <c r="E232" s="403">
        <f t="shared" si="12"/>
        <v>0</v>
      </c>
      <c r="F232" s="403">
        <v>400</v>
      </c>
      <c r="G232" s="403"/>
      <c r="H232" s="403">
        <f t="shared" si="13"/>
        <v>400</v>
      </c>
      <c r="I232" s="403">
        <f t="shared" si="13"/>
        <v>0</v>
      </c>
    </row>
    <row r="233" spans="1:9">
      <c r="A233" s="408" t="s">
        <v>2696</v>
      </c>
      <c r="B233" s="398" t="s">
        <v>209</v>
      </c>
      <c r="C233" s="403">
        <v>1</v>
      </c>
      <c r="D233" s="403"/>
      <c r="E233" s="403">
        <f t="shared" si="12"/>
        <v>0</v>
      </c>
      <c r="F233" s="403">
        <v>640</v>
      </c>
      <c r="G233" s="403"/>
      <c r="H233" s="403">
        <f t="shared" si="13"/>
        <v>640</v>
      </c>
      <c r="I233" s="403">
        <f t="shared" si="13"/>
        <v>0</v>
      </c>
    </row>
    <row r="234" spans="1:9">
      <c r="A234" s="408" t="s">
        <v>2697</v>
      </c>
      <c r="B234" s="398" t="s">
        <v>209</v>
      </c>
      <c r="C234" s="403">
        <v>2</v>
      </c>
      <c r="D234" s="403"/>
      <c r="E234" s="403">
        <f t="shared" si="12"/>
        <v>0</v>
      </c>
      <c r="F234" s="403">
        <v>0</v>
      </c>
      <c r="G234" s="403"/>
      <c r="H234" s="403">
        <f t="shared" si="13"/>
        <v>0</v>
      </c>
      <c r="I234" s="403">
        <f t="shared" si="13"/>
        <v>0</v>
      </c>
    </row>
    <row r="235" spans="1:9">
      <c r="A235" s="408" t="s">
        <v>2698</v>
      </c>
      <c r="B235" s="398" t="s">
        <v>209</v>
      </c>
      <c r="C235" s="403">
        <v>1</v>
      </c>
      <c r="D235" s="403"/>
      <c r="E235" s="403">
        <f t="shared" si="12"/>
        <v>0</v>
      </c>
      <c r="F235" s="403">
        <v>2480</v>
      </c>
      <c r="G235" s="403"/>
      <c r="H235" s="403">
        <f t="shared" si="13"/>
        <v>2480</v>
      </c>
      <c r="I235" s="403">
        <f t="shared" si="13"/>
        <v>0</v>
      </c>
    </row>
    <row r="236" spans="1:9">
      <c r="A236" s="408" t="s">
        <v>2699</v>
      </c>
      <c r="B236" s="398" t="s">
        <v>209</v>
      </c>
      <c r="C236" s="403">
        <v>1</v>
      </c>
      <c r="D236" s="403"/>
      <c r="E236" s="403">
        <f t="shared" si="12"/>
        <v>0</v>
      </c>
      <c r="F236" s="403">
        <v>0</v>
      </c>
      <c r="G236" s="403"/>
      <c r="H236" s="403">
        <f t="shared" si="13"/>
        <v>0</v>
      </c>
      <c r="I236" s="403">
        <f t="shared" si="13"/>
        <v>0</v>
      </c>
    </row>
    <row r="237" spans="1:9" ht="24.75">
      <c r="A237" s="408" t="s">
        <v>2700</v>
      </c>
      <c r="B237" s="398" t="s">
        <v>209</v>
      </c>
      <c r="C237" s="403">
        <v>1</v>
      </c>
      <c r="D237" s="403"/>
      <c r="E237" s="403">
        <f t="shared" si="12"/>
        <v>0</v>
      </c>
      <c r="F237" s="403">
        <v>2080</v>
      </c>
      <c r="G237" s="403"/>
      <c r="H237" s="403">
        <f t="shared" si="13"/>
        <v>2080</v>
      </c>
      <c r="I237" s="403">
        <f t="shared" si="13"/>
        <v>0</v>
      </c>
    </row>
    <row r="238" spans="1:9" ht="24.75">
      <c r="A238" s="408" t="s">
        <v>2701</v>
      </c>
      <c r="B238" s="398" t="s">
        <v>209</v>
      </c>
      <c r="C238" s="403">
        <v>2</v>
      </c>
      <c r="D238" s="403"/>
      <c r="E238" s="403">
        <f t="shared" si="12"/>
        <v>0</v>
      </c>
      <c r="F238" s="403">
        <v>2080</v>
      </c>
      <c r="G238" s="403"/>
      <c r="H238" s="403">
        <f t="shared" si="13"/>
        <v>2080</v>
      </c>
      <c r="I238" s="403">
        <f t="shared" si="13"/>
        <v>0</v>
      </c>
    </row>
    <row r="239" spans="1:9">
      <c r="A239" s="408" t="s">
        <v>2702</v>
      </c>
      <c r="B239" s="398" t="s">
        <v>209</v>
      </c>
      <c r="C239" s="403">
        <v>2</v>
      </c>
      <c r="D239" s="403"/>
      <c r="E239" s="403">
        <f t="shared" si="12"/>
        <v>0</v>
      </c>
      <c r="F239" s="403">
        <v>2080</v>
      </c>
      <c r="G239" s="403"/>
      <c r="H239" s="403">
        <f t="shared" si="13"/>
        <v>2080</v>
      </c>
      <c r="I239" s="403">
        <f t="shared" si="13"/>
        <v>0</v>
      </c>
    </row>
    <row r="240" spans="1:9">
      <c r="A240" s="408" t="s">
        <v>2703</v>
      </c>
      <c r="B240" s="398" t="s">
        <v>209</v>
      </c>
      <c r="C240" s="403">
        <v>1</v>
      </c>
      <c r="D240" s="403"/>
      <c r="E240" s="403">
        <f t="shared" si="12"/>
        <v>0</v>
      </c>
      <c r="F240" s="403">
        <v>8264</v>
      </c>
      <c r="G240" s="403"/>
      <c r="H240" s="403">
        <f t="shared" si="13"/>
        <v>8264</v>
      </c>
      <c r="I240" s="403">
        <f t="shared" si="13"/>
        <v>0</v>
      </c>
    </row>
    <row r="241" spans="1:9">
      <c r="A241" s="408" t="s">
        <v>2704</v>
      </c>
      <c r="B241" s="398" t="s">
        <v>209</v>
      </c>
      <c r="C241" s="403">
        <v>3</v>
      </c>
      <c r="D241" s="403"/>
      <c r="E241" s="403">
        <f t="shared" si="12"/>
        <v>0</v>
      </c>
      <c r="F241" s="403">
        <v>320</v>
      </c>
      <c r="G241" s="403"/>
      <c r="H241" s="403">
        <f t="shared" si="13"/>
        <v>320</v>
      </c>
      <c r="I241" s="403">
        <f t="shared" si="13"/>
        <v>0</v>
      </c>
    </row>
    <row r="242" spans="1:9">
      <c r="A242" s="411" t="s">
        <v>2705</v>
      </c>
      <c r="B242" s="401" t="s">
        <v>5</v>
      </c>
      <c r="C242" s="402"/>
      <c r="D242" s="402"/>
      <c r="E242" s="402">
        <f>SUM(E229:E241)</f>
        <v>0</v>
      </c>
      <c r="F242" s="402"/>
      <c r="G242" s="402"/>
      <c r="H242" s="402"/>
      <c r="I242" s="402">
        <f>SUM(I229:I241)</f>
        <v>0</v>
      </c>
    </row>
    <row r="243" spans="1:9">
      <c r="A243" s="411"/>
      <c r="B243" s="401"/>
      <c r="C243" s="402"/>
      <c r="D243" s="402"/>
      <c r="E243" s="402"/>
      <c r="F243" s="402"/>
      <c r="G243" s="402"/>
      <c r="H243" s="402"/>
      <c r="I243" s="402"/>
    </row>
    <row r="244" spans="1:9">
      <c r="A244" s="411" t="s">
        <v>2706</v>
      </c>
      <c r="B244" s="401" t="s">
        <v>5</v>
      </c>
      <c r="C244" s="402"/>
      <c r="D244" s="402"/>
      <c r="E244" s="402"/>
      <c r="F244" s="402"/>
      <c r="G244" s="402"/>
      <c r="H244" s="402"/>
      <c r="I244" s="402"/>
    </row>
    <row r="245" spans="1:9">
      <c r="A245" s="408" t="s">
        <v>2685</v>
      </c>
      <c r="B245" s="398" t="s">
        <v>178</v>
      </c>
      <c r="C245" s="403">
        <v>30</v>
      </c>
      <c r="D245" s="403"/>
      <c r="E245" s="403">
        <f t="shared" ref="E245:E253" si="14">C245*D245</f>
        <v>0</v>
      </c>
      <c r="F245" s="403">
        <v>23</v>
      </c>
      <c r="G245" s="403"/>
      <c r="H245" s="403">
        <f t="shared" ref="H245:I253" si="15">D245+F245</f>
        <v>23</v>
      </c>
      <c r="I245" s="403">
        <f t="shared" si="15"/>
        <v>0</v>
      </c>
    </row>
    <row r="246" spans="1:9">
      <c r="A246" s="408" t="s">
        <v>2707</v>
      </c>
      <c r="B246" s="398" t="s">
        <v>209</v>
      </c>
      <c r="C246" s="403">
        <v>4</v>
      </c>
      <c r="D246" s="403"/>
      <c r="E246" s="403">
        <f t="shared" si="14"/>
        <v>0</v>
      </c>
      <c r="F246" s="403">
        <v>26.83</v>
      </c>
      <c r="G246" s="403"/>
      <c r="H246" s="403">
        <f t="shared" si="15"/>
        <v>26.83</v>
      </c>
      <c r="I246" s="403">
        <f t="shared" si="15"/>
        <v>0</v>
      </c>
    </row>
    <row r="247" spans="1:9">
      <c r="A247" s="408" t="s">
        <v>2708</v>
      </c>
      <c r="B247" s="398" t="s">
        <v>209</v>
      </c>
      <c r="C247" s="403">
        <v>4</v>
      </c>
      <c r="D247" s="403"/>
      <c r="E247" s="403">
        <f t="shared" si="14"/>
        <v>0</v>
      </c>
      <c r="F247" s="403">
        <v>30.67</v>
      </c>
      <c r="G247" s="403"/>
      <c r="H247" s="403">
        <f t="shared" si="15"/>
        <v>30.67</v>
      </c>
      <c r="I247" s="403">
        <f t="shared" si="15"/>
        <v>0</v>
      </c>
    </row>
    <row r="248" spans="1:9">
      <c r="A248" s="408" t="s">
        <v>2709</v>
      </c>
      <c r="B248" s="398" t="s">
        <v>209</v>
      </c>
      <c r="C248" s="403">
        <v>24</v>
      </c>
      <c r="D248" s="403"/>
      <c r="E248" s="403">
        <f t="shared" si="14"/>
        <v>0</v>
      </c>
      <c r="F248" s="403">
        <v>38.33</v>
      </c>
      <c r="G248" s="403"/>
      <c r="H248" s="403">
        <f t="shared" si="15"/>
        <v>38.33</v>
      </c>
      <c r="I248" s="403">
        <f t="shared" si="15"/>
        <v>0</v>
      </c>
    </row>
    <row r="249" spans="1:9">
      <c r="A249" s="408" t="s">
        <v>2710</v>
      </c>
      <c r="B249" s="398" t="s">
        <v>209</v>
      </c>
      <c r="C249" s="403">
        <v>4</v>
      </c>
      <c r="D249" s="403"/>
      <c r="E249" s="403">
        <f t="shared" si="14"/>
        <v>0</v>
      </c>
      <c r="F249" s="403">
        <v>76.67</v>
      </c>
      <c r="G249" s="403"/>
      <c r="H249" s="403">
        <f t="shared" si="15"/>
        <v>76.67</v>
      </c>
      <c r="I249" s="403">
        <f t="shared" si="15"/>
        <v>0</v>
      </c>
    </row>
    <row r="250" spans="1:9">
      <c r="A250" s="408" t="s">
        <v>2711</v>
      </c>
      <c r="B250" s="398" t="s">
        <v>209</v>
      </c>
      <c r="C250" s="403">
        <v>8</v>
      </c>
      <c r="D250" s="403"/>
      <c r="E250" s="403">
        <f t="shared" si="14"/>
        <v>0</v>
      </c>
      <c r="F250" s="403">
        <v>61.33</v>
      </c>
      <c r="G250" s="403"/>
      <c r="H250" s="403">
        <f t="shared" si="15"/>
        <v>61.33</v>
      </c>
      <c r="I250" s="403">
        <f t="shared" si="15"/>
        <v>0</v>
      </c>
    </row>
    <row r="251" spans="1:9">
      <c r="A251" s="408" t="s">
        <v>2712</v>
      </c>
      <c r="B251" s="398" t="s">
        <v>209</v>
      </c>
      <c r="C251" s="403">
        <v>4</v>
      </c>
      <c r="D251" s="403"/>
      <c r="E251" s="403">
        <f t="shared" si="14"/>
        <v>0</v>
      </c>
      <c r="F251" s="403">
        <v>53.67</v>
      </c>
      <c r="G251" s="403"/>
      <c r="H251" s="403">
        <f t="shared" si="15"/>
        <v>53.67</v>
      </c>
      <c r="I251" s="403">
        <f t="shared" si="15"/>
        <v>0</v>
      </c>
    </row>
    <row r="252" spans="1:9">
      <c r="A252" s="408" t="s">
        <v>2713</v>
      </c>
      <c r="B252" s="398" t="s">
        <v>209</v>
      </c>
      <c r="C252" s="403">
        <v>6</v>
      </c>
      <c r="D252" s="403"/>
      <c r="E252" s="403">
        <f t="shared" si="14"/>
        <v>0</v>
      </c>
      <c r="F252" s="403">
        <v>53.67</v>
      </c>
      <c r="G252" s="403"/>
      <c r="H252" s="403">
        <f t="shared" si="15"/>
        <v>53.67</v>
      </c>
      <c r="I252" s="403">
        <f t="shared" si="15"/>
        <v>0</v>
      </c>
    </row>
    <row r="253" spans="1:9">
      <c r="A253" s="408" t="s">
        <v>2714</v>
      </c>
      <c r="B253" s="398" t="s">
        <v>178</v>
      </c>
      <c r="C253" s="403">
        <v>60</v>
      </c>
      <c r="D253" s="403"/>
      <c r="E253" s="403">
        <f t="shared" si="14"/>
        <v>0</v>
      </c>
      <c r="F253" s="403">
        <v>23</v>
      </c>
      <c r="G253" s="403"/>
      <c r="H253" s="403">
        <f t="shared" si="15"/>
        <v>23</v>
      </c>
      <c r="I253" s="403">
        <f t="shared" si="15"/>
        <v>0</v>
      </c>
    </row>
    <row r="254" spans="1:9">
      <c r="A254" s="411" t="s">
        <v>2715</v>
      </c>
      <c r="B254" s="401" t="s">
        <v>5</v>
      </c>
      <c r="C254" s="402"/>
      <c r="D254" s="402"/>
      <c r="E254" s="402">
        <f>SUM(E245:E253)</f>
        <v>0</v>
      </c>
      <c r="F254" s="402"/>
      <c r="G254" s="402"/>
      <c r="H254" s="402"/>
      <c r="I254" s="402">
        <f>SUM(I245:I253)</f>
        <v>0</v>
      </c>
    </row>
    <row r="255" spans="1:9">
      <c r="A255" s="411"/>
      <c r="B255" s="401"/>
      <c r="C255" s="402"/>
      <c r="D255" s="402"/>
      <c r="E255" s="402"/>
      <c r="F255" s="402"/>
      <c r="G255" s="402"/>
      <c r="H255" s="402"/>
      <c r="I255" s="402"/>
    </row>
    <row r="256" spans="1:9">
      <c r="A256" s="411" t="s">
        <v>2716</v>
      </c>
      <c r="B256" s="401" t="s">
        <v>5</v>
      </c>
      <c r="C256" s="402"/>
      <c r="D256" s="402"/>
      <c r="E256" s="402"/>
      <c r="F256" s="402"/>
      <c r="G256" s="402"/>
      <c r="H256" s="402"/>
      <c r="I256" s="402"/>
    </row>
    <row r="257" spans="1:9">
      <c r="A257" s="408" t="s">
        <v>2717</v>
      </c>
      <c r="B257" s="398" t="s">
        <v>189</v>
      </c>
      <c r="C257" s="403">
        <v>60</v>
      </c>
      <c r="D257" s="403"/>
      <c r="E257" s="403">
        <f>C257*D257</f>
        <v>0</v>
      </c>
      <c r="F257" s="403">
        <v>345</v>
      </c>
      <c r="G257" s="403"/>
      <c r="H257" s="403">
        <f>D257+F257</f>
        <v>345</v>
      </c>
      <c r="I257" s="403">
        <f>E257+G257</f>
        <v>0</v>
      </c>
    </row>
    <row r="258" spans="1:9">
      <c r="A258" s="408" t="s">
        <v>2718</v>
      </c>
      <c r="B258" s="398" t="s">
        <v>189</v>
      </c>
      <c r="C258" s="403">
        <v>60</v>
      </c>
      <c r="D258" s="403"/>
      <c r="E258" s="403">
        <f>C258*D258</f>
        <v>0</v>
      </c>
      <c r="F258" s="403">
        <v>345</v>
      </c>
      <c r="G258" s="403"/>
      <c r="H258" s="403">
        <f>D258+F258</f>
        <v>345</v>
      </c>
      <c r="I258" s="403">
        <f>E258+G258</f>
        <v>0</v>
      </c>
    </row>
    <row r="259" spans="1:9">
      <c r="A259" s="411" t="s">
        <v>2719</v>
      </c>
      <c r="B259" s="401" t="s">
        <v>5</v>
      </c>
      <c r="C259" s="402"/>
      <c r="D259" s="402"/>
      <c r="E259" s="402">
        <f>SUM(E257:E258)</f>
        <v>0</v>
      </c>
      <c r="F259" s="402"/>
      <c r="G259" s="402"/>
      <c r="H259" s="402"/>
      <c r="I259" s="402">
        <f>SUM(I257:I258)</f>
        <v>0</v>
      </c>
    </row>
    <row r="260" spans="1:9">
      <c r="A260" s="411"/>
      <c r="B260" s="401"/>
      <c r="C260" s="402"/>
      <c r="D260" s="402"/>
      <c r="E260" s="402"/>
      <c r="F260" s="402"/>
      <c r="G260" s="402"/>
      <c r="H260" s="402"/>
      <c r="I260" s="402"/>
    </row>
    <row r="261" spans="1:9">
      <c r="A261" s="411" t="s">
        <v>2720</v>
      </c>
      <c r="B261" s="401" t="s">
        <v>5</v>
      </c>
      <c r="C261" s="402"/>
      <c r="D261" s="402"/>
      <c r="E261" s="402"/>
      <c r="F261" s="402"/>
      <c r="G261" s="402"/>
      <c r="H261" s="402"/>
      <c r="I261" s="402"/>
    </row>
    <row r="262" spans="1:9">
      <c r="A262" s="408" t="s">
        <v>2721</v>
      </c>
      <c r="B262" s="398" t="s">
        <v>339</v>
      </c>
      <c r="C262" s="403">
        <v>90</v>
      </c>
      <c r="D262" s="403"/>
      <c r="E262" s="403">
        <f>C262*D262</f>
        <v>0</v>
      </c>
      <c r="F262" s="403">
        <v>46</v>
      </c>
      <c r="G262" s="403"/>
      <c r="H262" s="403">
        <f>D262+F262</f>
        <v>46</v>
      </c>
      <c r="I262" s="403">
        <f>E262+G262</f>
        <v>0</v>
      </c>
    </row>
    <row r="263" spans="1:9">
      <c r="A263" s="408" t="s">
        <v>2722</v>
      </c>
      <c r="B263" s="398" t="s">
        <v>336</v>
      </c>
      <c r="C263" s="403">
        <v>0.5</v>
      </c>
      <c r="D263" s="403"/>
      <c r="E263" s="403">
        <f>C263*D263</f>
        <v>0</v>
      </c>
      <c r="F263" s="403">
        <v>345</v>
      </c>
      <c r="G263" s="403"/>
      <c r="H263" s="403">
        <f>D263+F263</f>
        <v>345</v>
      </c>
      <c r="I263" s="403">
        <f>E263+G263</f>
        <v>0</v>
      </c>
    </row>
    <row r="264" spans="1:9">
      <c r="A264" s="411" t="s">
        <v>2723</v>
      </c>
      <c r="B264" s="401" t="s">
        <v>5</v>
      </c>
      <c r="C264" s="402"/>
      <c r="D264" s="402"/>
      <c r="E264" s="402">
        <f>SUM(E262:E263)</f>
        <v>0</v>
      </c>
      <c r="F264" s="402"/>
      <c r="G264" s="402"/>
      <c r="H264" s="402"/>
      <c r="I264" s="402">
        <f>SUM(I262:I263)</f>
        <v>0</v>
      </c>
    </row>
    <row r="265" spans="1:9">
      <c r="A265" s="411"/>
      <c r="B265" s="401"/>
      <c r="C265" s="402"/>
      <c r="D265" s="402"/>
      <c r="E265" s="402"/>
      <c r="F265" s="402"/>
      <c r="G265" s="402"/>
      <c r="H265" s="402"/>
      <c r="I265" s="402"/>
    </row>
    <row r="266" spans="1:9">
      <c r="A266" s="411" t="s">
        <v>2724</v>
      </c>
      <c r="B266" s="401" t="s">
        <v>5</v>
      </c>
      <c r="C266" s="402"/>
      <c r="D266" s="402"/>
      <c r="E266" s="402"/>
      <c r="F266" s="402"/>
      <c r="G266" s="402"/>
      <c r="H266" s="402"/>
      <c r="I266" s="402"/>
    </row>
    <row r="267" spans="1:9">
      <c r="A267" s="408" t="s">
        <v>2725</v>
      </c>
      <c r="B267" s="398" t="s">
        <v>203</v>
      </c>
      <c r="C267" s="403">
        <v>450</v>
      </c>
      <c r="D267" s="403"/>
      <c r="E267" s="403">
        <f>C267*D267</f>
        <v>0</v>
      </c>
      <c r="F267" s="403">
        <v>23</v>
      </c>
      <c r="G267" s="403"/>
      <c r="H267" s="403">
        <f>D267+F267</f>
        <v>23</v>
      </c>
      <c r="I267" s="403">
        <f>E267+G267</f>
        <v>0</v>
      </c>
    </row>
    <row r="268" spans="1:9">
      <c r="A268" s="411" t="s">
        <v>2726</v>
      </c>
      <c r="B268" s="401" t="s">
        <v>5</v>
      </c>
      <c r="C268" s="402"/>
      <c r="D268" s="402"/>
      <c r="E268" s="402">
        <f>SUM(E267:E267)</f>
        <v>0</v>
      </c>
      <c r="F268" s="402"/>
      <c r="G268" s="402"/>
      <c r="H268" s="402"/>
      <c r="I268" s="402">
        <f>SUM(I267:I267)</f>
        <v>0</v>
      </c>
    </row>
    <row r="269" spans="1:9">
      <c r="A269" s="411"/>
      <c r="B269" s="401"/>
      <c r="C269" s="402"/>
      <c r="D269" s="402"/>
      <c r="E269" s="402"/>
      <c r="F269" s="402"/>
      <c r="G269" s="402"/>
      <c r="H269" s="402"/>
      <c r="I269" s="402"/>
    </row>
    <row r="270" spans="1:9">
      <c r="A270" s="411" t="s">
        <v>2727</v>
      </c>
      <c r="B270" s="401" t="s">
        <v>5</v>
      </c>
      <c r="C270" s="402"/>
      <c r="D270" s="402"/>
      <c r="E270" s="402"/>
      <c r="F270" s="402"/>
      <c r="G270" s="402"/>
      <c r="H270" s="402"/>
      <c r="I270" s="402"/>
    </row>
    <row r="271" spans="1:9">
      <c r="A271" s="408" t="s">
        <v>2728</v>
      </c>
      <c r="B271" s="398" t="s">
        <v>189</v>
      </c>
      <c r="C271" s="403">
        <v>52</v>
      </c>
      <c r="D271" s="403"/>
      <c r="E271" s="403">
        <f t="shared" ref="E271:E279" si="16">C271*D271</f>
        <v>0</v>
      </c>
      <c r="F271" s="403">
        <v>960</v>
      </c>
      <c r="G271" s="403"/>
      <c r="H271" s="403">
        <f t="shared" ref="H271:I279" si="17">D271+F271</f>
        <v>960</v>
      </c>
      <c r="I271" s="403">
        <f t="shared" si="17"/>
        <v>0</v>
      </c>
    </row>
    <row r="272" spans="1:9">
      <c r="A272" s="408" t="s">
        <v>2729</v>
      </c>
      <c r="B272" s="398" t="s">
        <v>189</v>
      </c>
      <c r="C272" s="403">
        <v>40</v>
      </c>
      <c r="D272" s="403"/>
      <c r="E272" s="403">
        <f t="shared" si="16"/>
        <v>0</v>
      </c>
      <c r="F272" s="403">
        <v>960</v>
      </c>
      <c r="G272" s="403"/>
      <c r="H272" s="403">
        <f t="shared" si="17"/>
        <v>960</v>
      </c>
      <c r="I272" s="403">
        <f t="shared" si="17"/>
        <v>0</v>
      </c>
    </row>
    <row r="273" spans="1:9">
      <c r="A273" s="408" t="s">
        <v>2730</v>
      </c>
      <c r="B273" s="398" t="s">
        <v>189</v>
      </c>
      <c r="C273" s="403">
        <v>8</v>
      </c>
      <c r="D273" s="403"/>
      <c r="E273" s="403">
        <f t="shared" si="16"/>
        <v>0</v>
      </c>
      <c r="F273" s="403">
        <v>960</v>
      </c>
      <c r="G273" s="403"/>
      <c r="H273" s="403">
        <f t="shared" si="17"/>
        <v>960</v>
      </c>
      <c r="I273" s="403">
        <f t="shared" si="17"/>
        <v>0</v>
      </c>
    </row>
    <row r="274" spans="1:9" ht="24.75">
      <c r="A274" s="408" t="s">
        <v>2731</v>
      </c>
      <c r="B274" s="398" t="s">
        <v>189</v>
      </c>
      <c r="C274" s="403">
        <v>8</v>
      </c>
      <c r="D274" s="403"/>
      <c r="E274" s="403">
        <f t="shared" si="16"/>
        <v>0</v>
      </c>
      <c r="F274" s="403">
        <v>960</v>
      </c>
      <c r="G274" s="403"/>
      <c r="H274" s="403">
        <f t="shared" si="17"/>
        <v>960</v>
      </c>
      <c r="I274" s="403">
        <f t="shared" si="17"/>
        <v>0</v>
      </c>
    </row>
    <row r="275" spans="1:9">
      <c r="A275" s="408" t="s">
        <v>2732</v>
      </c>
      <c r="B275" s="398" t="s">
        <v>189</v>
      </c>
      <c r="C275" s="403">
        <v>42</v>
      </c>
      <c r="D275" s="403"/>
      <c r="E275" s="403">
        <f t="shared" si="16"/>
        <v>0</v>
      </c>
      <c r="F275" s="403">
        <v>600</v>
      </c>
      <c r="G275" s="403"/>
      <c r="H275" s="403">
        <f t="shared" si="17"/>
        <v>600</v>
      </c>
      <c r="I275" s="403">
        <f t="shared" si="17"/>
        <v>0</v>
      </c>
    </row>
    <row r="276" spans="1:9">
      <c r="A276" s="408" t="s">
        <v>2733</v>
      </c>
      <c r="B276" s="398" t="s">
        <v>189</v>
      </c>
      <c r="C276" s="403">
        <v>32</v>
      </c>
      <c r="D276" s="403"/>
      <c r="E276" s="403">
        <f t="shared" si="16"/>
        <v>0</v>
      </c>
      <c r="F276" s="403">
        <v>720</v>
      </c>
      <c r="G276" s="403"/>
      <c r="H276" s="403">
        <f t="shared" si="17"/>
        <v>720</v>
      </c>
      <c r="I276" s="403">
        <f t="shared" si="17"/>
        <v>0</v>
      </c>
    </row>
    <row r="277" spans="1:9">
      <c r="A277" s="408" t="s">
        <v>2734</v>
      </c>
      <c r="B277" s="398" t="s">
        <v>189</v>
      </c>
      <c r="C277" s="403">
        <v>18</v>
      </c>
      <c r="D277" s="403"/>
      <c r="E277" s="403">
        <f t="shared" si="16"/>
        <v>0</v>
      </c>
      <c r="F277" s="403">
        <v>600</v>
      </c>
      <c r="G277" s="403"/>
      <c r="H277" s="403">
        <f t="shared" si="17"/>
        <v>600</v>
      </c>
      <c r="I277" s="403">
        <f t="shared" si="17"/>
        <v>0</v>
      </c>
    </row>
    <row r="278" spans="1:9">
      <c r="A278" s="408" t="s">
        <v>2735</v>
      </c>
      <c r="B278" s="398" t="s">
        <v>189</v>
      </c>
      <c r="C278" s="403">
        <v>18</v>
      </c>
      <c r="D278" s="403"/>
      <c r="E278" s="403">
        <f t="shared" si="16"/>
        <v>0</v>
      </c>
      <c r="F278" s="403">
        <v>720</v>
      </c>
      <c r="G278" s="403"/>
      <c r="H278" s="403">
        <f t="shared" si="17"/>
        <v>720</v>
      </c>
      <c r="I278" s="403">
        <f t="shared" si="17"/>
        <v>0</v>
      </c>
    </row>
    <row r="279" spans="1:9">
      <c r="A279" s="408" t="s">
        <v>2736</v>
      </c>
      <c r="B279" s="398" t="s">
        <v>189</v>
      </c>
      <c r="C279" s="403">
        <v>8</v>
      </c>
      <c r="D279" s="403"/>
      <c r="E279" s="403">
        <f t="shared" si="16"/>
        <v>0</v>
      </c>
      <c r="F279" s="403">
        <v>690</v>
      </c>
      <c r="G279" s="403"/>
      <c r="H279" s="403">
        <f t="shared" si="17"/>
        <v>690</v>
      </c>
      <c r="I279" s="403">
        <f t="shared" si="17"/>
        <v>0</v>
      </c>
    </row>
    <row r="280" spans="1:9">
      <c r="A280" s="411" t="s">
        <v>2737</v>
      </c>
      <c r="B280" s="401" t="s">
        <v>5</v>
      </c>
      <c r="C280" s="402"/>
      <c r="D280" s="402"/>
      <c r="E280" s="402">
        <f>SUM(E271:E279)</f>
        <v>0</v>
      </c>
      <c r="F280" s="402"/>
      <c r="G280" s="402"/>
      <c r="H280" s="402"/>
      <c r="I280" s="402">
        <f>SUM(I271:I279)</f>
        <v>0</v>
      </c>
    </row>
    <row r="281" spans="1:9">
      <c r="A281" s="408" t="s">
        <v>2738</v>
      </c>
      <c r="B281" s="398" t="s">
        <v>5</v>
      </c>
      <c r="C281" s="403"/>
      <c r="D281" s="403"/>
      <c r="E281" s="403">
        <f>J37+[1]Parametry!B32/100*E248+[1]Parametry!B32/100*E249+[1]Parametry!B32/100*E250+[1]Parametry!B32/100*E251+[1]Parametry!B32/100*E252+[1]Parametry!B32/100*E253+[1]Parametry!B32/100*E257+[1]Parametry!B32/100*E258+[1]Parametry!B32/100*E262+[1]Parametry!B32/100*E263+[1]Parametry!B32/100*E267+[1]Parametry!B32/100*E271+[1]Parametry!B32/100*E272+[1]Parametry!B32/100*E273+[1]Parametry!B32/100*E274+[1]Parametry!B32/100*E275+[1]Parametry!B32/100*E276+[1]Parametry!B32/100*E277+[1]Parametry!B32/100*E278+[1]Parametry!B32/100*E279</f>
        <v>0</v>
      </c>
      <c r="F281" s="403"/>
      <c r="G281" s="403"/>
      <c r="H281" s="403">
        <f>D281+F281</f>
        <v>0</v>
      </c>
      <c r="I281" s="403">
        <f>E281+G281</f>
        <v>0</v>
      </c>
    </row>
    <row r="282" spans="1:9">
      <c r="A282" s="410" t="s">
        <v>2739</v>
      </c>
      <c r="B282" s="406" t="s">
        <v>5</v>
      </c>
      <c r="C282" s="407"/>
      <c r="D282" s="407"/>
      <c r="E282" s="407">
        <f>SUM(E152:E225,E229:E241,E245:E253,E257:E258,E262:E263,E267,E271:E279,E281:E281)</f>
        <v>0</v>
      </c>
      <c r="F282" s="407"/>
      <c r="G282" s="407"/>
      <c r="H282" s="407"/>
      <c r="I282" s="407">
        <f>SUM(I152:I225,I229:I241,I245:I253,I257:I258,I262:I263,I267,I271:I279,I281:I281)</f>
        <v>0</v>
      </c>
    </row>
  </sheetData>
  <pageMargins left="0.70866141732283472" right="0.70866141732283472" top="0.78740157480314965" bottom="0.78740157480314965" header="0.31496062992125984" footer="0.31496062992125984"/>
  <pageSetup paperSize="9" orientation="landscape" r:id="rId1"/>
  <headerFooter>
    <oddHeader>&amp;LPS 02&amp;RČOV Jablunkov</oddHeader>
    <oddFooter>&amp;Cstrana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R168"/>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127</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1892</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ROUND(J98,2)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ROUND(SUM(BE98:BE167), 2)</f>
        <v>0</v>
      </c>
      <c r="G32" s="42"/>
      <c r="H32" s="42"/>
      <c r="I32" s="126">
        <v>0.21</v>
      </c>
      <c r="J32" s="125">
        <f>ROUND(ROUND((SUM(BE98:BE167)), 2)*I32, 2)</f>
        <v>0</v>
      </c>
      <c r="K32" s="45"/>
    </row>
    <row r="33" spans="2:11" s="1" customFormat="1" ht="14.45" customHeight="1">
      <c r="B33" s="41"/>
      <c r="C33" s="42"/>
      <c r="D33" s="42"/>
      <c r="E33" s="49" t="s">
        <v>43</v>
      </c>
      <c r="F33" s="125">
        <f>ROUND(SUM(BF98:BF167), 2)</f>
        <v>0</v>
      </c>
      <c r="G33" s="42"/>
      <c r="H33" s="42"/>
      <c r="I33" s="126">
        <v>0.15</v>
      </c>
      <c r="J33" s="125">
        <f>ROUND(ROUND((SUM(BF98:BF167)), 2)*I33, 2)</f>
        <v>0</v>
      </c>
      <c r="K33" s="45"/>
    </row>
    <row r="34" spans="2:11" s="1" customFormat="1" ht="14.45" hidden="1" customHeight="1">
      <c r="B34" s="41"/>
      <c r="C34" s="42"/>
      <c r="D34" s="42"/>
      <c r="E34" s="49" t="s">
        <v>44</v>
      </c>
      <c r="F34" s="125">
        <f>ROUND(SUM(BG98:BG167), 2)</f>
        <v>0</v>
      </c>
      <c r="G34" s="42"/>
      <c r="H34" s="42"/>
      <c r="I34" s="126">
        <v>0.21</v>
      </c>
      <c r="J34" s="125">
        <v>0</v>
      </c>
      <c r="K34" s="45"/>
    </row>
    <row r="35" spans="2:11" s="1" customFormat="1" ht="14.45" hidden="1" customHeight="1">
      <c r="B35" s="41"/>
      <c r="C35" s="42"/>
      <c r="D35" s="42"/>
      <c r="E35" s="49" t="s">
        <v>45</v>
      </c>
      <c r="F35" s="125">
        <f>ROUND(SUM(BH98:BH167), 2)</f>
        <v>0</v>
      </c>
      <c r="G35" s="42"/>
      <c r="H35" s="42"/>
      <c r="I35" s="126">
        <v>0.15</v>
      </c>
      <c r="J35" s="125">
        <v>0</v>
      </c>
      <c r="K35" s="45"/>
    </row>
    <row r="36" spans="2:11" s="1" customFormat="1" ht="14.45" hidden="1" customHeight="1">
      <c r="B36" s="41"/>
      <c r="C36" s="42"/>
      <c r="D36" s="42"/>
      <c r="E36" s="49" t="s">
        <v>46</v>
      </c>
      <c r="F36" s="125">
        <f>ROUND(SUM(BI98:BI167),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016 - Ostatní a vedlejší náklady</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J98</f>
        <v>0</v>
      </c>
      <c r="K60" s="45"/>
      <c r="AU60" s="24" t="s">
        <v>142</v>
      </c>
    </row>
    <row r="61" spans="2:47" s="8" customFormat="1" ht="24.95" customHeight="1">
      <c r="B61" s="142"/>
      <c r="C61" s="143"/>
      <c r="D61" s="144" t="s">
        <v>143</v>
      </c>
      <c r="E61" s="145"/>
      <c r="F61" s="145"/>
      <c r="G61" s="145"/>
      <c r="H61" s="145"/>
      <c r="I61" s="146"/>
      <c r="J61" s="147">
        <f>J99</f>
        <v>0</v>
      </c>
      <c r="K61" s="148"/>
    </row>
    <row r="62" spans="2:47" s="9" customFormat="1" ht="19.899999999999999" customHeight="1">
      <c r="B62" s="149"/>
      <c r="C62" s="150"/>
      <c r="D62" s="151" t="s">
        <v>1893</v>
      </c>
      <c r="E62" s="152"/>
      <c r="F62" s="152"/>
      <c r="G62" s="152"/>
      <c r="H62" s="152"/>
      <c r="I62" s="153"/>
      <c r="J62" s="154">
        <f>J100</f>
        <v>0</v>
      </c>
      <c r="K62" s="155"/>
    </row>
    <row r="63" spans="2:47" s="9" customFormat="1" ht="14.85" customHeight="1">
      <c r="B63" s="149"/>
      <c r="C63" s="150"/>
      <c r="D63" s="151" t="s">
        <v>1894</v>
      </c>
      <c r="E63" s="152"/>
      <c r="F63" s="152"/>
      <c r="G63" s="152"/>
      <c r="H63" s="152"/>
      <c r="I63" s="153"/>
      <c r="J63" s="154">
        <f>J101</f>
        <v>0</v>
      </c>
      <c r="K63" s="155"/>
    </row>
    <row r="64" spans="2:47" s="9" customFormat="1" ht="14.85" customHeight="1">
      <c r="B64" s="149"/>
      <c r="C64" s="150"/>
      <c r="D64" s="151" t="s">
        <v>1895</v>
      </c>
      <c r="E64" s="152"/>
      <c r="F64" s="152"/>
      <c r="G64" s="152"/>
      <c r="H64" s="152"/>
      <c r="I64" s="153"/>
      <c r="J64" s="154">
        <f>J105</f>
        <v>0</v>
      </c>
      <c r="K64" s="155"/>
    </row>
    <row r="65" spans="2:11" s="9" customFormat="1" ht="14.85" customHeight="1">
      <c r="B65" s="149"/>
      <c r="C65" s="150"/>
      <c r="D65" s="151" t="s">
        <v>1896</v>
      </c>
      <c r="E65" s="152"/>
      <c r="F65" s="152"/>
      <c r="G65" s="152"/>
      <c r="H65" s="152"/>
      <c r="I65" s="153"/>
      <c r="J65" s="154">
        <f>J112</f>
        <v>0</v>
      </c>
      <c r="K65" s="155"/>
    </row>
    <row r="66" spans="2:11" s="9" customFormat="1" ht="14.85" customHeight="1">
      <c r="B66" s="149"/>
      <c r="C66" s="150"/>
      <c r="D66" s="151" t="s">
        <v>1897</v>
      </c>
      <c r="E66" s="152"/>
      <c r="F66" s="152"/>
      <c r="G66" s="152"/>
      <c r="H66" s="152"/>
      <c r="I66" s="153"/>
      <c r="J66" s="154">
        <f>J122</f>
        <v>0</v>
      </c>
      <c r="K66" s="155"/>
    </row>
    <row r="67" spans="2:11" s="9" customFormat="1" ht="19.899999999999999" customHeight="1">
      <c r="B67" s="149"/>
      <c r="C67" s="150"/>
      <c r="D67" s="151" t="s">
        <v>1898</v>
      </c>
      <c r="E67" s="152"/>
      <c r="F67" s="152"/>
      <c r="G67" s="152"/>
      <c r="H67" s="152"/>
      <c r="I67" s="153"/>
      <c r="J67" s="154">
        <f>J126</f>
        <v>0</v>
      </c>
      <c r="K67" s="155"/>
    </row>
    <row r="68" spans="2:11" s="9" customFormat="1" ht="14.85" customHeight="1">
      <c r="B68" s="149"/>
      <c r="C68" s="150"/>
      <c r="D68" s="151" t="s">
        <v>1899</v>
      </c>
      <c r="E68" s="152"/>
      <c r="F68" s="152"/>
      <c r="G68" s="152"/>
      <c r="H68" s="152"/>
      <c r="I68" s="153"/>
      <c r="J68" s="154">
        <f>J127</f>
        <v>0</v>
      </c>
      <c r="K68" s="155"/>
    </row>
    <row r="69" spans="2:11" s="9" customFormat="1" ht="19.899999999999999" customHeight="1">
      <c r="B69" s="149"/>
      <c r="C69" s="150"/>
      <c r="D69" s="151" t="s">
        <v>1900</v>
      </c>
      <c r="E69" s="152"/>
      <c r="F69" s="152"/>
      <c r="G69" s="152"/>
      <c r="H69" s="152"/>
      <c r="I69" s="153"/>
      <c r="J69" s="154">
        <f>J131</f>
        <v>0</v>
      </c>
      <c r="K69" s="155"/>
    </row>
    <row r="70" spans="2:11" s="9" customFormat="1" ht="14.85" customHeight="1">
      <c r="B70" s="149"/>
      <c r="C70" s="150"/>
      <c r="D70" s="151" t="s">
        <v>1901</v>
      </c>
      <c r="E70" s="152"/>
      <c r="F70" s="152"/>
      <c r="G70" s="152"/>
      <c r="H70" s="152"/>
      <c r="I70" s="153"/>
      <c r="J70" s="154">
        <f>J132</f>
        <v>0</v>
      </c>
      <c r="K70" s="155"/>
    </row>
    <row r="71" spans="2:11" s="9" customFormat="1" ht="14.85" customHeight="1">
      <c r="B71" s="149"/>
      <c r="C71" s="150"/>
      <c r="D71" s="151" t="s">
        <v>1902</v>
      </c>
      <c r="E71" s="152"/>
      <c r="F71" s="152"/>
      <c r="G71" s="152"/>
      <c r="H71" s="152"/>
      <c r="I71" s="153"/>
      <c r="J71" s="154">
        <f>J136</f>
        <v>0</v>
      </c>
      <c r="K71" s="155"/>
    </row>
    <row r="72" spans="2:11" s="9" customFormat="1" ht="14.85" customHeight="1">
      <c r="B72" s="149"/>
      <c r="C72" s="150"/>
      <c r="D72" s="151" t="s">
        <v>1903</v>
      </c>
      <c r="E72" s="152"/>
      <c r="F72" s="152"/>
      <c r="G72" s="152"/>
      <c r="H72" s="152"/>
      <c r="I72" s="153"/>
      <c r="J72" s="154">
        <f>J146</f>
        <v>0</v>
      </c>
      <c r="K72" s="155"/>
    </row>
    <row r="73" spans="2:11" s="9" customFormat="1" ht="14.85" customHeight="1">
      <c r="B73" s="149"/>
      <c r="C73" s="150"/>
      <c r="D73" s="151" t="s">
        <v>1904</v>
      </c>
      <c r="E73" s="152"/>
      <c r="F73" s="152"/>
      <c r="G73" s="152"/>
      <c r="H73" s="152"/>
      <c r="I73" s="153"/>
      <c r="J73" s="154">
        <f>J150</f>
        <v>0</v>
      </c>
      <c r="K73" s="155"/>
    </row>
    <row r="74" spans="2:11" s="9" customFormat="1" ht="14.85" customHeight="1">
      <c r="B74" s="149"/>
      <c r="C74" s="150"/>
      <c r="D74" s="151" t="s">
        <v>1905</v>
      </c>
      <c r="E74" s="152"/>
      <c r="F74" s="152"/>
      <c r="G74" s="152"/>
      <c r="H74" s="152"/>
      <c r="I74" s="153"/>
      <c r="J74" s="154">
        <f>J158</f>
        <v>0</v>
      </c>
      <c r="K74" s="155"/>
    </row>
    <row r="75" spans="2:11" s="9" customFormat="1" ht="14.85" customHeight="1">
      <c r="B75" s="149"/>
      <c r="C75" s="150"/>
      <c r="D75" s="151" t="s">
        <v>1906</v>
      </c>
      <c r="E75" s="152"/>
      <c r="F75" s="152"/>
      <c r="G75" s="152"/>
      <c r="H75" s="152"/>
      <c r="I75" s="153"/>
      <c r="J75" s="154">
        <f>J162</f>
        <v>0</v>
      </c>
      <c r="K75" s="155"/>
    </row>
    <row r="76" spans="2:11" s="9" customFormat="1" ht="14.85" customHeight="1">
      <c r="B76" s="149"/>
      <c r="C76" s="150"/>
      <c r="D76" s="151" t="s">
        <v>1907</v>
      </c>
      <c r="E76" s="152"/>
      <c r="F76" s="152"/>
      <c r="G76" s="152"/>
      <c r="H76" s="152"/>
      <c r="I76" s="153"/>
      <c r="J76" s="154">
        <f>J165</f>
        <v>0</v>
      </c>
      <c r="K76" s="155"/>
    </row>
    <row r="77" spans="2:11" s="1" customFormat="1" ht="21.75" customHeight="1">
      <c r="B77" s="41"/>
      <c r="C77" s="42"/>
      <c r="D77" s="42"/>
      <c r="E77" s="42"/>
      <c r="F77" s="42"/>
      <c r="G77" s="42"/>
      <c r="H77" s="42"/>
      <c r="I77" s="113"/>
      <c r="J77" s="42"/>
      <c r="K77" s="45"/>
    </row>
    <row r="78" spans="2:11" s="1" customFormat="1" ht="6.95" customHeight="1">
      <c r="B78" s="56"/>
      <c r="C78" s="57"/>
      <c r="D78" s="57"/>
      <c r="E78" s="57"/>
      <c r="F78" s="57"/>
      <c r="G78" s="57"/>
      <c r="H78" s="57"/>
      <c r="I78" s="134"/>
      <c r="J78" s="57"/>
      <c r="K78" s="58"/>
    </row>
    <row r="82" spans="2:12" s="1" customFormat="1" ht="6.95" customHeight="1">
      <c r="B82" s="59"/>
      <c r="C82" s="60"/>
      <c r="D82" s="60"/>
      <c r="E82" s="60"/>
      <c r="F82" s="60"/>
      <c r="G82" s="60"/>
      <c r="H82" s="60"/>
      <c r="I82" s="135"/>
      <c r="J82" s="60"/>
      <c r="K82" s="60"/>
      <c r="L82" s="41"/>
    </row>
    <row r="83" spans="2:12" s="1" customFormat="1" ht="36.950000000000003" customHeight="1">
      <c r="B83" s="41"/>
      <c r="C83" s="61" t="s">
        <v>151</v>
      </c>
      <c r="L83" s="41"/>
    </row>
    <row r="84" spans="2:12" s="1" customFormat="1" ht="6.95" customHeight="1">
      <c r="B84" s="41"/>
      <c r="L84" s="41"/>
    </row>
    <row r="85" spans="2:12" s="1" customFormat="1" ht="14.45" customHeight="1">
      <c r="B85" s="41"/>
      <c r="C85" s="63" t="s">
        <v>19</v>
      </c>
      <c r="L85" s="41"/>
    </row>
    <row r="86" spans="2:12" s="1" customFormat="1" ht="16.5" customHeight="1">
      <c r="B86" s="41"/>
      <c r="E86" s="463" t="str">
        <f>E7</f>
        <v>Rekonstrukce ČOV v Sanatoriu Jablunkov, a.s.</v>
      </c>
      <c r="F86" s="464"/>
      <c r="G86" s="464"/>
      <c r="H86" s="464"/>
      <c r="L86" s="41"/>
    </row>
    <row r="87" spans="2:12" ht="15">
      <c r="B87" s="28"/>
      <c r="C87" s="63" t="s">
        <v>134</v>
      </c>
      <c r="L87" s="28"/>
    </row>
    <row r="88" spans="2:12" s="1" customFormat="1" ht="16.5" customHeight="1">
      <c r="B88" s="41"/>
      <c r="E88" s="463" t="s">
        <v>135</v>
      </c>
      <c r="F88" s="457"/>
      <c r="G88" s="457"/>
      <c r="H88" s="457"/>
      <c r="L88" s="41"/>
    </row>
    <row r="89" spans="2:12" s="1" customFormat="1" ht="14.45" customHeight="1">
      <c r="B89" s="41"/>
      <c r="C89" s="63" t="s">
        <v>136</v>
      </c>
      <c r="L89" s="41"/>
    </row>
    <row r="90" spans="2:12" s="1" customFormat="1" ht="17.25" customHeight="1">
      <c r="B90" s="41"/>
      <c r="E90" s="434" t="str">
        <f>E11</f>
        <v>016 - Ostatní a vedlejší náklady</v>
      </c>
      <c r="F90" s="457"/>
      <c r="G90" s="457"/>
      <c r="H90" s="457"/>
      <c r="L90" s="41"/>
    </row>
    <row r="91" spans="2:12" s="1" customFormat="1" ht="6.95" customHeight="1">
      <c r="B91" s="41"/>
      <c r="L91" s="41"/>
    </row>
    <row r="92" spans="2:12" s="1" customFormat="1" ht="18" customHeight="1">
      <c r="B92" s="41"/>
      <c r="C92" s="63" t="s">
        <v>23</v>
      </c>
      <c r="F92" s="156" t="str">
        <f>F14</f>
        <v xml:space="preserve"> </v>
      </c>
      <c r="I92" s="157" t="s">
        <v>25</v>
      </c>
      <c r="J92" s="67" t="str">
        <f>IF(J14="","",J14)</f>
        <v>9. 7. 2018</v>
      </c>
      <c r="L92" s="41"/>
    </row>
    <row r="93" spans="2:12" s="1" customFormat="1" ht="6.95" customHeight="1">
      <c r="B93" s="41"/>
      <c r="L93" s="41"/>
    </row>
    <row r="94" spans="2:12" s="1" customFormat="1" ht="15">
      <c r="B94" s="41"/>
      <c r="C94" s="63" t="s">
        <v>27</v>
      </c>
      <c r="F94" s="156" t="str">
        <f>E17</f>
        <v>Sanatorium Jablunkov a.s.</v>
      </c>
      <c r="I94" s="157" t="s">
        <v>33</v>
      </c>
      <c r="J94" s="156" t="str">
        <f>E23</f>
        <v>Sweco Hydroprojekt a.s., divize Morava</v>
      </c>
      <c r="L94" s="41"/>
    </row>
    <row r="95" spans="2:12" s="1" customFormat="1" ht="14.45" customHeight="1">
      <c r="B95" s="41"/>
      <c r="C95" s="63" t="s">
        <v>31</v>
      </c>
      <c r="F95" s="156" t="str">
        <f>IF(E20="","",E20)</f>
        <v/>
      </c>
      <c r="L95" s="41"/>
    </row>
    <row r="96" spans="2:12" s="1" customFormat="1" ht="10.35" customHeight="1">
      <c r="B96" s="41"/>
      <c r="L96" s="41"/>
    </row>
    <row r="97" spans="2:65" s="10" customFormat="1" ht="29.25" customHeight="1">
      <c r="B97" s="158"/>
      <c r="C97" s="159" t="s">
        <v>152</v>
      </c>
      <c r="D97" s="160" t="s">
        <v>56</v>
      </c>
      <c r="E97" s="160" t="s">
        <v>52</v>
      </c>
      <c r="F97" s="160" t="s">
        <v>153</v>
      </c>
      <c r="G97" s="160" t="s">
        <v>154</v>
      </c>
      <c r="H97" s="160" t="s">
        <v>155</v>
      </c>
      <c r="I97" s="161" t="s">
        <v>156</v>
      </c>
      <c r="J97" s="160" t="s">
        <v>140</v>
      </c>
      <c r="K97" s="162" t="s">
        <v>157</v>
      </c>
      <c r="L97" s="158"/>
      <c r="M97" s="73" t="s">
        <v>158</v>
      </c>
      <c r="N97" s="74" t="s">
        <v>41</v>
      </c>
      <c r="O97" s="74" t="s">
        <v>159</v>
      </c>
      <c r="P97" s="74" t="s">
        <v>160</v>
      </c>
      <c r="Q97" s="74" t="s">
        <v>161</v>
      </c>
      <c r="R97" s="74" t="s">
        <v>162</v>
      </c>
      <c r="S97" s="74" t="s">
        <v>163</v>
      </c>
      <c r="T97" s="75" t="s">
        <v>164</v>
      </c>
    </row>
    <row r="98" spans="2:65" s="1" customFormat="1" ht="29.25" customHeight="1">
      <c r="B98" s="41"/>
      <c r="C98" s="77" t="s">
        <v>141</v>
      </c>
      <c r="J98" s="163">
        <f>BK98</f>
        <v>0</v>
      </c>
      <c r="L98" s="41"/>
      <c r="M98" s="76"/>
      <c r="N98" s="68"/>
      <c r="O98" s="68"/>
      <c r="P98" s="164">
        <f>P99</f>
        <v>0</v>
      </c>
      <c r="Q98" s="68"/>
      <c r="R98" s="164">
        <f>R99</f>
        <v>0</v>
      </c>
      <c r="S98" s="68"/>
      <c r="T98" s="165">
        <f>T99</f>
        <v>0</v>
      </c>
      <c r="AT98" s="24" t="s">
        <v>70</v>
      </c>
      <c r="AU98" s="24" t="s">
        <v>142</v>
      </c>
      <c r="BK98" s="166">
        <f>BK99</f>
        <v>0</v>
      </c>
    </row>
    <row r="99" spans="2:65" s="11" customFormat="1" ht="37.35" customHeight="1">
      <c r="B99" s="167"/>
      <c r="D99" s="168" t="s">
        <v>70</v>
      </c>
      <c r="E99" s="169" t="s">
        <v>165</v>
      </c>
      <c r="F99" s="169" t="s">
        <v>166</v>
      </c>
      <c r="I99" s="170"/>
      <c r="J99" s="171">
        <f>BK99</f>
        <v>0</v>
      </c>
      <c r="L99" s="167"/>
      <c r="M99" s="172"/>
      <c r="N99" s="173"/>
      <c r="O99" s="173"/>
      <c r="P99" s="174">
        <f>P100+P126+P131</f>
        <v>0</v>
      </c>
      <c r="Q99" s="173"/>
      <c r="R99" s="174">
        <f>R100+R126+R131</f>
        <v>0</v>
      </c>
      <c r="S99" s="173"/>
      <c r="T99" s="175">
        <f>T100+T126+T131</f>
        <v>0</v>
      </c>
      <c r="AR99" s="168" t="s">
        <v>78</v>
      </c>
      <c r="AT99" s="176" t="s">
        <v>70</v>
      </c>
      <c r="AU99" s="176" t="s">
        <v>71</v>
      </c>
      <c r="AY99" s="168" t="s">
        <v>167</v>
      </c>
      <c r="BK99" s="177">
        <f>BK100+BK126+BK131</f>
        <v>0</v>
      </c>
    </row>
    <row r="100" spans="2:65" s="11" customFormat="1" ht="19.899999999999999" customHeight="1">
      <c r="B100" s="167"/>
      <c r="D100" s="168" t="s">
        <v>70</v>
      </c>
      <c r="E100" s="178" t="s">
        <v>1908</v>
      </c>
      <c r="F100" s="178" t="s">
        <v>1909</v>
      </c>
      <c r="I100" s="170"/>
      <c r="J100" s="179">
        <f>BK100</f>
        <v>0</v>
      </c>
      <c r="L100" s="167"/>
      <c r="M100" s="172"/>
      <c r="N100" s="173"/>
      <c r="O100" s="173"/>
      <c r="P100" s="174">
        <f>P101+P105+P112+P122</f>
        <v>0</v>
      </c>
      <c r="Q100" s="173"/>
      <c r="R100" s="174">
        <f>R101+R105+R112+R122</f>
        <v>0</v>
      </c>
      <c r="S100" s="173"/>
      <c r="T100" s="175">
        <f>T101+T105+T112+T122</f>
        <v>0</v>
      </c>
      <c r="AR100" s="168" t="s">
        <v>78</v>
      </c>
      <c r="AT100" s="176" t="s">
        <v>70</v>
      </c>
      <c r="AU100" s="176" t="s">
        <v>78</v>
      </c>
      <c r="AY100" s="168" t="s">
        <v>167</v>
      </c>
      <c r="BK100" s="177">
        <f>BK101+BK105+BK112+BK122</f>
        <v>0</v>
      </c>
    </row>
    <row r="101" spans="2:65" s="11" customFormat="1" ht="14.85" customHeight="1">
      <c r="B101" s="167"/>
      <c r="D101" s="168" t="s">
        <v>70</v>
      </c>
      <c r="E101" s="178" t="s">
        <v>1910</v>
      </c>
      <c r="F101" s="178" t="s">
        <v>1911</v>
      </c>
      <c r="I101" s="170"/>
      <c r="J101" s="179">
        <f>BK101</f>
        <v>0</v>
      </c>
      <c r="L101" s="167"/>
      <c r="M101" s="172"/>
      <c r="N101" s="173"/>
      <c r="O101" s="173"/>
      <c r="P101" s="174">
        <f>SUM(P102:P104)</f>
        <v>0</v>
      </c>
      <c r="Q101" s="173"/>
      <c r="R101" s="174">
        <f>SUM(R102:R104)</f>
        <v>0</v>
      </c>
      <c r="S101" s="173"/>
      <c r="T101" s="175">
        <f>SUM(T102:T104)</f>
        <v>0</v>
      </c>
      <c r="AR101" s="168" t="s">
        <v>78</v>
      </c>
      <c r="AT101" s="176" t="s">
        <v>70</v>
      </c>
      <c r="AU101" s="176" t="s">
        <v>80</v>
      </c>
      <c r="AY101" s="168" t="s">
        <v>167</v>
      </c>
      <c r="BK101" s="177">
        <f>SUM(BK102:BK104)</f>
        <v>0</v>
      </c>
    </row>
    <row r="102" spans="2:65" s="1" customFormat="1" ht="16.5" customHeight="1">
      <c r="B102" s="180"/>
      <c r="C102" s="181" t="s">
        <v>78</v>
      </c>
      <c r="D102" s="181" t="s">
        <v>169</v>
      </c>
      <c r="E102" s="182" t="s">
        <v>1912</v>
      </c>
      <c r="F102" s="183" t="s">
        <v>1913</v>
      </c>
      <c r="G102" s="184" t="s">
        <v>1914</v>
      </c>
      <c r="H102" s="185">
        <v>1</v>
      </c>
      <c r="I102" s="186"/>
      <c r="J102" s="187">
        <f>ROUND(I102*H102,2)</f>
        <v>0</v>
      </c>
      <c r="K102" s="183" t="s">
        <v>5</v>
      </c>
      <c r="L102" s="41"/>
      <c r="M102" s="188" t="s">
        <v>5</v>
      </c>
      <c r="N102" s="189" t="s">
        <v>42</v>
      </c>
      <c r="O102" s="42"/>
      <c r="P102" s="190">
        <f>O102*H102</f>
        <v>0</v>
      </c>
      <c r="Q102" s="190">
        <v>0</v>
      </c>
      <c r="R102" s="190">
        <f>Q102*H102</f>
        <v>0</v>
      </c>
      <c r="S102" s="190">
        <v>0</v>
      </c>
      <c r="T102" s="191">
        <f>S102*H102</f>
        <v>0</v>
      </c>
      <c r="AR102" s="24" t="s">
        <v>173</v>
      </c>
      <c r="AT102" s="24" t="s">
        <v>169</v>
      </c>
      <c r="AU102" s="24" t="s">
        <v>186</v>
      </c>
      <c r="AY102" s="24" t="s">
        <v>167</v>
      </c>
      <c r="BE102" s="192">
        <f>IF(N102="základní",J102,0)</f>
        <v>0</v>
      </c>
      <c r="BF102" s="192">
        <f>IF(N102="snížená",J102,0)</f>
        <v>0</v>
      </c>
      <c r="BG102" s="192">
        <f>IF(N102="zákl. přenesená",J102,0)</f>
        <v>0</v>
      </c>
      <c r="BH102" s="192">
        <f>IF(N102="sníž. přenesená",J102,0)</f>
        <v>0</v>
      </c>
      <c r="BI102" s="192">
        <f>IF(N102="nulová",J102,0)</f>
        <v>0</v>
      </c>
      <c r="BJ102" s="24" t="s">
        <v>78</v>
      </c>
      <c r="BK102" s="192">
        <f>ROUND(I102*H102,2)</f>
        <v>0</v>
      </c>
      <c r="BL102" s="24" t="s">
        <v>173</v>
      </c>
      <c r="BM102" s="24" t="s">
        <v>1915</v>
      </c>
    </row>
    <row r="103" spans="2:65" s="1" customFormat="1" ht="81">
      <c r="B103" s="41"/>
      <c r="D103" s="193" t="s">
        <v>175</v>
      </c>
      <c r="F103" s="194" t="s">
        <v>1916</v>
      </c>
      <c r="I103" s="195"/>
      <c r="L103" s="41"/>
      <c r="M103" s="196"/>
      <c r="N103" s="42"/>
      <c r="O103" s="42"/>
      <c r="P103" s="42"/>
      <c r="Q103" s="42"/>
      <c r="R103" s="42"/>
      <c r="S103" s="42"/>
      <c r="T103" s="70"/>
      <c r="AT103" s="24" t="s">
        <v>175</v>
      </c>
      <c r="AU103" s="24" t="s">
        <v>186</v>
      </c>
    </row>
    <row r="104" spans="2:65" s="1" customFormat="1" ht="27">
      <c r="B104" s="41"/>
      <c r="D104" s="193" t="s">
        <v>182</v>
      </c>
      <c r="F104" s="197" t="s">
        <v>1917</v>
      </c>
      <c r="I104" s="195"/>
      <c r="L104" s="41"/>
      <c r="M104" s="196"/>
      <c r="N104" s="42"/>
      <c r="O104" s="42"/>
      <c r="P104" s="42"/>
      <c r="Q104" s="42"/>
      <c r="R104" s="42"/>
      <c r="S104" s="42"/>
      <c r="T104" s="70"/>
      <c r="AT104" s="24" t="s">
        <v>182</v>
      </c>
      <c r="AU104" s="24" t="s">
        <v>186</v>
      </c>
    </row>
    <row r="105" spans="2:65" s="11" customFormat="1" ht="22.35" customHeight="1">
      <c r="B105" s="167"/>
      <c r="D105" s="168" t="s">
        <v>70</v>
      </c>
      <c r="E105" s="178" t="s">
        <v>1918</v>
      </c>
      <c r="F105" s="178" t="s">
        <v>1919</v>
      </c>
      <c r="I105" s="170"/>
      <c r="J105" s="179">
        <f>BK105</f>
        <v>0</v>
      </c>
      <c r="L105" s="167"/>
      <c r="M105" s="172"/>
      <c r="N105" s="173"/>
      <c r="O105" s="173"/>
      <c r="P105" s="174">
        <f>SUM(P106:P111)</f>
        <v>0</v>
      </c>
      <c r="Q105" s="173"/>
      <c r="R105" s="174">
        <f>SUM(R106:R111)</f>
        <v>0</v>
      </c>
      <c r="S105" s="173"/>
      <c r="T105" s="175">
        <f>SUM(T106:T111)</f>
        <v>0</v>
      </c>
      <c r="AR105" s="168" t="s">
        <v>78</v>
      </c>
      <c r="AT105" s="176" t="s">
        <v>70</v>
      </c>
      <c r="AU105" s="176" t="s">
        <v>80</v>
      </c>
      <c r="AY105" s="168" t="s">
        <v>167</v>
      </c>
      <c r="BK105" s="177">
        <f>SUM(BK106:BK111)</f>
        <v>0</v>
      </c>
    </row>
    <row r="106" spans="2:65" s="1" customFormat="1" ht="38.25" customHeight="1">
      <c r="B106" s="180"/>
      <c r="C106" s="181" t="s">
        <v>80</v>
      </c>
      <c r="D106" s="181" t="s">
        <v>169</v>
      </c>
      <c r="E106" s="182" t="s">
        <v>1920</v>
      </c>
      <c r="F106" s="183" t="s">
        <v>1921</v>
      </c>
      <c r="G106" s="184" t="s">
        <v>1914</v>
      </c>
      <c r="H106" s="185">
        <v>1</v>
      </c>
      <c r="I106" s="186"/>
      <c r="J106" s="187">
        <f>ROUND(I106*H106,2)</f>
        <v>0</v>
      </c>
      <c r="K106" s="183" t="s">
        <v>5</v>
      </c>
      <c r="L106" s="41"/>
      <c r="M106" s="188" t="s">
        <v>5</v>
      </c>
      <c r="N106" s="189" t="s">
        <v>42</v>
      </c>
      <c r="O106" s="42"/>
      <c r="P106" s="190">
        <f>O106*H106</f>
        <v>0</v>
      </c>
      <c r="Q106" s="190">
        <v>0</v>
      </c>
      <c r="R106" s="190">
        <f>Q106*H106</f>
        <v>0</v>
      </c>
      <c r="S106" s="190">
        <v>0</v>
      </c>
      <c r="T106" s="191">
        <f>S106*H106</f>
        <v>0</v>
      </c>
      <c r="AR106" s="24" t="s">
        <v>173</v>
      </c>
      <c r="AT106" s="24" t="s">
        <v>169</v>
      </c>
      <c r="AU106" s="24" t="s">
        <v>186</v>
      </c>
      <c r="AY106" s="24" t="s">
        <v>167</v>
      </c>
      <c r="BE106" s="192">
        <f>IF(N106="základní",J106,0)</f>
        <v>0</v>
      </c>
      <c r="BF106" s="192">
        <f>IF(N106="snížená",J106,0)</f>
        <v>0</v>
      </c>
      <c r="BG106" s="192">
        <f>IF(N106="zákl. přenesená",J106,0)</f>
        <v>0</v>
      </c>
      <c r="BH106" s="192">
        <f>IF(N106="sníž. přenesená",J106,0)</f>
        <v>0</v>
      </c>
      <c r="BI106" s="192">
        <f>IF(N106="nulová",J106,0)</f>
        <v>0</v>
      </c>
      <c r="BJ106" s="24" t="s">
        <v>78</v>
      </c>
      <c r="BK106" s="192">
        <f>ROUND(I106*H106,2)</f>
        <v>0</v>
      </c>
      <c r="BL106" s="24" t="s">
        <v>173</v>
      </c>
      <c r="BM106" s="24" t="s">
        <v>1922</v>
      </c>
    </row>
    <row r="107" spans="2:65" s="1" customFormat="1" ht="27">
      <c r="B107" s="41"/>
      <c r="D107" s="193" t="s">
        <v>175</v>
      </c>
      <c r="F107" s="194" t="s">
        <v>1921</v>
      </c>
      <c r="I107" s="195"/>
      <c r="L107" s="41"/>
      <c r="M107" s="196"/>
      <c r="N107" s="42"/>
      <c r="O107" s="42"/>
      <c r="P107" s="42"/>
      <c r="Q107" s="42"/>
      <c r="R107" s="42"/>
      <c r="S107" s="42"/>
      <c r="T107" s="70"/>
      <c r="AT107" s="24" t="s">
        <v>175</v>
      </c>
      <c r="AU107" s="24" t="s">
        <v>186</v>
      </c>
    </row>
    <row r="108" spans="2:65" s="1" customFormat="1" ht="27">
      <c r="B108" s="41"/>
      <c r="D108" s="193" t="s">
        <v>182</v>
      </c>
      <c r="F108" s="197" t="s">
        <v>1917</v>
      </c>
      <c r="I108" s="195"/>
      <c r="L108" s="41"/>
      <c r="M108" s="196"/>
      <c r="N108" s="42"/>
      <c r="O108" s="42"/>
      <c r="P108" s="42"/>
      <c r="Q108" s="42"/>
      <c r="R108" s="42"/>
      <c r="S108" s="42"/>
      <c r="T108" s="70"/>
      <c r="AT108" s="24" t="s">
        <v>182</v>
      </c>
      <c r="AU108" s="24" t="s">
        <v>186</v>
      </c>
    </row>
    <row r="109" spans="2:65" s="1" customFormat="1" ht="16.5" customHeight="1">
      <c r="B109" s="180"/>
      <c r="C109" s="181" t="s">
        <v>186</v>
      </c>
      <c r="D109" s="181" t="s">
        <v>169</v>
      </c>
      <c r="E109" s="182" t="s">
        <v>1923</v>
      </c>
      <c r="F109" s="183" t="s">
        <v>1924</v>
      </c>
      <c r="G109" s="184" t="s">
        <v>1914</v>
      </c>
      <c r="H109" s="185">
        <v>1</v>
      </c>
      <c r="I109" s="186"/>
      <c r="J109" s="187">
        <f>ROUND(I109*H109,2)</f>
        <v>0</v>
      </c>
      <c r="K109" s="183" t="s">
        <v>5</v>
      </c>
      <c r="L109" s="41"/>
      <c r="M109" s="188" t="s">
        <v>5</v>
      </c>
      <c r="N109" s="189" t="s">
        <v>42</v>
      </c>
      <c r="O109" s="42"/>
      <c r="P109" s="190">
        <f>O109*H109</f>
        <v>0</v>
      </c>
      <c r="Q109" s="190">
        <v>0</v>
      </c>
      <c r="R109" s="190">
        <f>Q109*H109</f>
        <v>0</v>
      </c>
      <c r="S109" s="190">
        <v>0</v>
      </c>
      <c r="T109" s="191">
        <f>S109*H109</f>
        <v>0</v>
      </c>
      <c r="AR109" s="24" t="s">
        <v>173</v>
      </c>
      <c r="AT109" s="24" t="s">
        <v>169</v>
      </c>
      <c r="AU109" s="24" t="s">
        <v>186</v>
      </c>
      <c r="AY109" s="24" t="s">
        <v>167</v>
      </c>
      <c r="BE109" s="192">
        <f>IF(N109="základní",J109,0)</f>
        <v>0</v>
      </c>
      <c r="BF109" s="192">
        <f>IF(N109="snížená",J109,0)</f>
        <v>0</v>
      </c>
      <c r="BG109" s="192">
        <f>IF(N109="zákl. přenesená",J109,0)</f>
        <v>0</v>
      </c>
      <c r="BH109" s="192">
        <f>IF(N109="sníž. přenesená",J109,0)</f>
        <v>0</v>
      </c>
      <c r="BI109" s="192">
        <f>IF(N109="nulová",J109,0)</f>
        <v>0</v>
      </c>
      <c r="BJ109" s="24" t="s">
        <v>78</v>
      </c>
      <c r="BK109" s="192">
        <f>ROUND(I109*H109,2)</f>
        <v>0</v>
      </c>
      <c r="BL109" s="24" t="s">
        <v>173</v>
      </c>
      <c r="BM109" s="24" t="s">
        <v>1925</v>
      </c>
    </row>
    <row r="110" spans="2:65" s="1" customFormat="1">
      <c r="B110" s="41"/>
      <c r="D110" s="193" t="s">
        <v>175</v>
      </c>
      <c r="F110" s="194" t="s">
        <v>1926</v>
      </c>
      <c r="I110" s="195"/>
      <c r="L110" s="41"/>
      <c r="M110" s="196"/>
      <c r="N110" s="42"/>
      <c r="O110" s="42"/>
      <c r="P110" s="42"/>
      <c r="Q110" s="42"/>
      <c r="R110" s="42"/>
      <c r="S110" s="42"/>
      <c r="T110" s="70"/>
      <c r="AT110" s="24" t="s">
        <v>175</v>
      </c>
      <c r="AU110" s="24" t="s">
        <v>186</v>
      </c>
    </row>
    <row r="111" spans="2:65" s="1" customFormat="1" ht="27">
      <c r="B111" s="41"/>
      <c r="D111" s="193" t="s">
        <v>182</v>
      </c>
      <c r="F111" s="197" t="s">
        <v>1917</v>
      </c>
      <c r="I111" s="195"/>
      <c r="L111" s="41"/>
      <c r="M111" s="196"/>
      <c r="N111" s="42"/>
      <c r="O111" s="42"/>
      <c r="P111" s="42"/>
      <c r="Q111" s="42"/>
      <c r="R111" s="42"/>
      <c r="S111" s="42"/>
      <c r="T111" s="70"/>
      <c r="AT111" s="24" t="s">
        <v>182</v>
      </c>
      <c r="AU111" s="24" t="s">
        <v>186</v>
      </c>
    </row>
    <row r="112" spans="2:65" s="11" customFormat="1" ht="22.35" customHeight="1">
      <c r="B112" s="167"/>
      <c r="D112" s="168" t="s">
        <v>70</v>
      </c>
      <c r="E112" s="178" t="s">
        <v>1927</v>
      </c>
      <c r="F112" s="178" t="s">
        <v>1928</v>
      </c>
      <c r="I112" s="170"/>
      <c r="J112" s="179">
        <f>BK112</f>
        <v>0</v>
      </c>
      <c r="L112" s="167"/>
      <c r="M112" s="172"/>
      <c r="N112" s="173"/>
      <c r="O112" s="173"/>
      <c r="P112" s="174">
        <f>SUM(P113:P121)</f>
        <v>0</v>
      </c>
      <c r="Q112" s="173"/>
      <c r="R112" s="174">
        <f>SUM(R113:R121)</f>
        <v>0</v>
      </c>
      <c r="S112" s="173"/>
      <c r="T112" s="175">
        <f>SUM(T113:T121)</f>
        <v>0</v>
      </c>
      <c r="AR112" s="168" t="s">
        <v>78</v>
      </c>
      <c r="AT112" s="176" t="s">
        <v>70</v>
      </c>
      <c r="AU112" s="176" t="s">
        <v>80</v>
      </c>
      <c r="AY112" s="168" t="s">
        <v>167</v>
      </c>
      <c r="BK112" s="177">
        <f>SUM(BK113:BK121)</f>
        <v>0</v>
      </c>
    </row>
    <row r="113" spans="2:65" s="1" customFormat="1" ht="16.5" customHeight="1">
      <c r="B113" s="180"/>
      <c r="C113" s="181" t="s">
        <v>173</v>
      </c>
      <c r="D113" s="181" t="s">
        <v>169</v>
      </c>
      <c r="E113" s="182" t="s">
        <v>1929</v>
      </c>
      <c r="F113" s="183" t="s">
        <v>1930</v>
      </c>
      <c r="G113" s="184" t="s">
        <v>1914</v>
      </c>
      <c r="H113" s="185">
        <v>1</v>
      </c>
      <c r="I113" s="186"/>
      <c r="J113" s="187">
        <f>ROUND(I113*H113,2)</f>
        <v>0</v>
      </c>
      <c r="K113" s="183" t="s">
        <v>5</v>
      </c>
      <c r="L113" s="41"/>
      <c r="M113" s="188" t="s">
        <v>5</v>
      </c>
      <c r="N113" s="189" t="s">
        <v>42</v>
      </c>
      <c r="O113" s="42"/>
      <c r="P113" s="190">
        <f>O113*H113</f>
        <v>0</v>
      </c>
      <c r="Q113" s="190">
        <v>0</v>
      </c>
      <c r="R113" s="190">
        <f>Q113*H113</f>
        <v>0</v>
      </c>
      <c r="S113" s="190">
        <v>0</v>
      </c>
      <c r="T113" s="191">
        <f>S113*H113</f>
        <v>0</v>
      </c>
      <c r="AR113" s="24" t="s">
        <v>173</v>
      </c>
      <c r="AT113" s="24" t="s">
        <v>169</v>
      </c>
      <c r="AU113" s="24" t="s">
        <v>186</v>
      </c>
      <c r="AY113" s="24" t="s">
        <v>167</v>
      </c>
      <c r="BE113" s="192">
        <f>IF(N113="základní",J113,0)</f>
        <v>0</v>
      </c>
      <c r="BF113" s="192">
        <f>IF(N113="snížená",J113,0)</f>
        <v>0</v>
      </c>
      <c r="BG113" s="192">
        <f>IF(N113="zákl. přenesená",J113,0)</f>
        <v>0</v>
      </c>
      <c r="BH113" s="192">
        <f>IF(N113="sníž. přenesená",J113,0)</f>
        <v>0</v>
      </c>
      <c r="BI113" s="192">
        <f>IF(N113="nulová",J113,0)</f>
        <v>0</v>
      </c>
      <c r="BJ113" s="24" t="s">
        <v>78</v>
      </c>
      <c r="BK113" s="192">
        <f>ROUND(I113*H113,2)</f>
        <v>0</v>
      </c>
      <c r="BL113" s="24" t="s">
        <v>173</v>
      </c>
      <c r="BM113" s="24" t="s">
        <v>1931</v>
      </c>
    </row>
    <row r="114" spans="2:65" s="1" customFormat="1" ht="27">
      <c r="B114" s="41"/>
      <c r="D114" s="193" t="s">
        <v>175</v>
      </c>
      <c r="F114" s="194" t="s">
        <v>1932</v>
      </c>
      <c r="I114" s="195"/>
      <c r="L114" s="41"/>
      <c r="M114" s="196"/>
      <c r="N114" s="42"/>
      <c r="O114" s="42"/>
      <c r="P114" s="42"/>
      <c r="Q114" s="42"/>
      <c r="R114" s="42"/>
      <c r="S114" s="42"/>
      <c r="T114" s="70"/>
      <c r="AT114" s="24" t="s">
        <v>175</v>
      </c>
      <c r="AU114" s="24" t="s">
        <v>186</v>
      </c>
    </row>
    <row r="115" spans="2:65" s="1" customFormat="1" ht="27">
      <c r="B115" s="41"/>
      <c r="D115" s="193" t="s">
        <v>182</v>
      </c>
      <c r="F115" s="197" t="s">
        <v>1917</v>
      </c>
      <c r="I115" s="195"/>
      <c r="L115" s="41"/>
      <c r="M115" s="196"/>
      <c r="N115" s="42"/>
      <c r="O115" s="42"/>
      <c r="P115" s="42"/>
      <c r="Q115" s="42"/>
      <c r="R115" s="42"/>
      <c r="S115" s="42"/>
      <c r="T115" s="70"/>
      <c r="AT115" s="24" t="s">
        <v>182</v>
      </c>
      <c r="AU115" s="24" t="s">
        <v>186</v>
      </c>
    </row>
    <row r="116" spans="2:65" s="1" customFormat="1" ht="16.5" customHeight="1">
      <c r="B116" s="180"/>
      <c r="C116" s="181" t="s">
        <v>200</v>
      </c>
      <c r="D116" s="181" t="s">
        <v>169</v>
      </c>
      <c r="E116" s="182" t="s">
        <v>1933</v>
      </c>
      <c r="F116" s="183" t="s">
        <v>1934</v>
      </c>
      <c r="G116" s="184" t="s">
        <v>1914</v>
      </c>
      <c r="H116" s="185">
        <v>1</v>
      </c>
      <c r="I116" s="186"/>
      <c r="J116" s="187">
        <f>ROUND(I116*H116,2)</f>
        <v>0</v>
      </c>
      <c r="K116" s="183" t="s">
        <v>5</v>
      </c>
      <c r="L116" s="41"/>
      <c r="M116" s="188" t="s">
        <v>5</v>
      </c>
      <c r="N116" s="189" t="s">
        <v>42</v>
      </c>
      <c r="O116" s="42"/>
      <c r="P116" s="190">
        <f>O116*H116</f>
        <v>0</v>
      </c>
      <c r="Q116" s="190">
        <v>0</v>
      </c>
      <c r="R116" s="190">
        <f>Q116*H116</f>
        <v>0</v>
      </c>
      <c r="S116" s="190">
        <v>0</v>
      </c>
      <c r="T116" s="191">
        <f>S116*H116</f>
        <v>0</v>
      </c>
      <c r="AR116" s="24" t="s">
        <v>173</v>
      </c>
      <c r="AT116" s="24" t="s">
        <v>169</v>
      </c>
      <c r="AU116" s="24" t="s">
        <v>186</v>
      </c>
      <c r="AY116" s="24" t="s">
        <v>167</v>
      </c>
      <c r="BE116" s="192">
        <f>IF(N116="základní",J116,0)</f>
        <v>0</v>
      </c>
      <c r="BF116" s="192">
        <f>IF(N116="snížená",J116,0)</f>
        <v>0</v>
      </c>
      <c r="BG116" s="192">
        <f>IF(N116="zákl. přenesená",J116,0)</f>
        <v>0</v>
      </c>
      <c r="BH116" s="192">
        <f>IF(N116="sníž. přenesená",J116,0)</f>
        <v>0</v>
      </c>
      <c r="BI116" s="192">
        <f>IF(N116="nulová",J116,0)</f>
        <v>0</v>
      </c>
      <c r="BJ116" s="24" t="s">
        <v>78</v>
      </c>
      <c r="BK116" s="192">
        <f>ROUND(I116*H116,2)</f>
        <v>0</v>
      </c>
      <c r="BL116" s="24" t="s">
        <v>173</v>
      </c>
      <c r="BM116" s="24" t="s">
        <v>1935</v>
      </c>
    </row>
    <row r="117" spans="2:65" s="1" customFormat="1">
      <c r="B117" s="41"/>
      <c r="D117" s="193" t="s">
        <v>175</v>
      </c>
      <c r="F117" s="194" t="s">
        <v>1936</v>
      </c>
      <c r="I117" s="195"/>
      <c r="L117" s="41"/>
      <c r="M117" s="196"/>
      <c r="N117" s="42"/>
      <c r="O117" s="42"/>
      <c r="P117" s="42"/>
      <c r="Q117" s="42"/>
      <c r="R117" s="42"/>
      <c r="S117" s="42"/>
      <c r="T117" s="70"/>
      <c r="AT117" s="24" t="s">
        <v>175</v>
      </c>
      <c r="AU117" s="24" t="s">
        <v>186</v>
      </c>
    </row>
    <row r="118" spans="2:65" s="1" customFormat="1" ht="27">
      <c r="B118" s="41"/>
      <c r="D118" s="193" t="s">
        <v>182</v>
      </c>
      <c r="F118" s="197" t="s">
        <v>1917</v>
      </c>
      <c r="I118" s="195"/>
      <c r="L118" s="41"/>
      <c r="M118" s="196"/>
      <c r="N118" s="42"/>
      <c r="O118" s="42"/>
      <c r="P118" s="42"/>
      <c r="Q118" s="42"/>
      <c r="R118" s="42"/>
      <c r="S118" s="42"/>
      <c r="T118" s="70"/>
      <c r="AT118" s="24" t="s">
        <v>182</v>
      </c>
      <c r="AU118" s="24" t="s">
        <v>186</v>
      </c>
    </row>
    <row r="119" spans="2:65" s="1" customFormat="1" ht="16.5" customHeight="1">
      <c r="B119" s="180"/>
      <c r="C119" s="181" t="s">
        <v>206</v>
      </c>
      <c r="D119" s="181" t="s">
        <v>169</v>
      </c>
      <c r="E119" s="182" t="s">
        <v>1937</v>
      </c>
      <c r="F119" s="183" t="s">
        <v>1938</v>
      </c>
      <c r="G119" s="184" t="s">
        <v>1914</v>
      </c>
      <c r="H119" s="185">
        <v>1</v>
      </c>
      <c r="I119" s="186"/>
      <c r="J119" s="187">
        <f>ROUND(I119*H119,2)</f>
        <v>0</v>
      </c>
      <c r="K119" s="183" t="s">
        <v>5</v>
      </c>
      <c r="L119" s="41"/>
      <c r="M119" s="188" t="s">
        <v>5</v>
      </c>
      <c r="N119" s="189" t="s">
        <v>42</v>
      </c>
      <c r="O119" s="42"/>
      <c r="P119" s="190">
        <f>O119*H119</f>
        <v>0</v>
      </c>
      <c r="Q119" s="190">
        <v>0</v>
      </c>
      <c r="R119" s="190">
        <f>Q119*H119</f>
        <v>0</v>
      </c>
      <c r="S119" s="190">
        <v>0</v>
      </c>
      <c r="T119" s="191">
        <f>S119*H119</f>
        <v>0</v>
      </c>
      <c r="AR119" s="24" t="s">
        <v>173</v>
      </c>
      <c r="AT119" s="24" t="s">
        <v>169</v>
      </c>
      <c r="AU119" s="24" t="s">
        <v>186</v>
      </c>
      <c r="AY119" s="24" t="s">
        <v>167</v>
      </c>
      <c r="BE119" s="192">
        <f>IF(N119="základní",J119,0)</f>
        <v>0</v>
      </c>
      <c r="BF119" s="192">
        <f>IF(N119="snížená",J119,0)</f>
        <v>0</v>
      </c>
      <c r="BG119" s="192">
        <f>IF(N119="zákl. přenesená",J119,0)</f>
        <v>0</v>
      </c>
      <c r="BH119" s="192">
        <f>IF(N119="sníž. přenesená",J119,0)</f>
        <v>0</v>
      </c>
      <c r="BI119" s="192">
        <f>IF(N119="nulová",J119,0)</f>
        <v>0</v>
      </c>
      <c r="BJ119" s="24" t="s">
        <v>78</v>
      </c>
      <c r="BK119" s="192">
        <f>ROUND(I119*H119,2)</f>
        <v>0</v>
      </c>
      <c r="BL119" s="24" t="s">
        <v>173</v>
      </c>
      <c r="BM119" s="24" t="s">
        <v>1939</v>
      </c>
    </row>
    <row r="120" spans="2:65" s="1" customFormat="1">
      <c r="B120" s="41"/>
      <c r="D120" s="193" t="s">
        <v>175</v>
      </c>
      <c r="F120" s="194" t="s">
        <v>1938</v>
      </c>
      <c r="I120" s="195"/>
      <c r="L120" s="41"/>
      <c r="M120" s="196"/>
      <c r="N120" s="42"/>
      <c r="O120" s="42"/>
      <c r="P120" s="42"/>
      <c r="Q120" s="42"/>
      <c r="R120" s="42"/>
      <c r="S120" s="42"/>
      <c r="T120" s="70"/>
      <c r="AT120" s="24" t="s">
        <v>175</v>
      </c>
      <c r="AU120" s="24" t="s">
        <v>186</v>
      </c>
    </row>
    <row r="121" spans="2:65" s="1" customFormat="1" ht="27">
      <c r="B121" s="41"/>
      <c r="D121" s="193" t="s">
        <v>182</v>
      </c>
      <c r="F121" s="197" t="s">
        <v>1917</v>
      </c>
      <c r="I121" s="195"/>
      <c r="L121" s="41"/>
      <c r="M121" s="196"/>
      <c r="N121" s="42"/>
      <c r="O121" s="42"/>
      <c r="P121" s="42"/>
      <c r="Q121" s="42"/>
      <c r="R121" s="42"/>
      <c r="S121" s="42"/>
      <c r="T121" s="70"/>
      <c r="AT121" s="24" t="s">
        <v>182</v>
      </c>
      <c r="AU121" s="24" t="s">
        <v>186</v>
      </c>
    </row>
    <row r="122" spans="2:65" s="11" customFormat="1" ht="22.35" customHeight="1">
      <c r="B122" s="167"/>
      <c r="D122" s="168" t="s">
        <v>70</v>
      </c>
      <c r="E122" s="178" t="s">
        <v>1940</v>
      </c>
      <c r="F122" s="178" t="s">
        <v>1941</v>
      </c>
      <c r="I122" s="170"/>
      <c r="J122" s="179">
        <f>BK122</f>
        <v>0</v>
      </c>
      <c r="L122" s="167"/>
      <c r="M122" s="172"/>
      <c r="N122" s="173"/>
      <c r="O122" s="173"/>
      <c r="P122" s="174">
        <f>SUM(P123:P125)</f>
        <v>0</v>
      </c>
      <c r="Q122" s="173"/>
      <c r="R122" s="174">
        <f>SUM(R123:R125)</f>
        <v>0</v>
      </c>
      <c r="S122" s="173"/>
      <c r="T122" s="175">
        <f>SUM(T123:T125)</f>
        <v>0</v>
      </c>
      <c r="AR122" s="168" t="s">
        <v>78</v>
      </c>
      <c r="AT122" s="176" t="s">
        <v>70</v>
      </c>
      <c r="AU122" s="176" t="s">
        <v>80</v>
      </c>
      <c r="AY122" s="168" t="s">
        <v>167</v>
      </c>
      <c r="BK122" s="177">
        <f>SUM(BK123:BK125)</f>
        <v>0</v>
      </c>
    </row>
    <row r="123" spans="2:65" s="1" customFormat="1" ht="16.5" customHeight="1">
      <c r="B123" s="180"/>
      <c r="C123" s="181" t="s">
        <v>212</v>
      </c>
      <c r="D123" s="181" t="s">
        <v>169</v>
      </c>
      <c r="E123" s="182" t="s">
        <v>1942</v>
      </c>
      <c r="F123" s="183" t="s">
        <v>1943</v>
      </c>
      <c r="G123" s="184" t="s">
        <v>1914</v>
      </c>
      <c r="H123" s="185">
        <v>1</v>
      </c>
      <c r="I123" s="186"/>
      <c r="J123" s="187">
        <f>ROUND(I123*H123,2)</f>
        <v>0</v>
      </c>
      <c r="K123" s="183" t="s">
        <v>5</v>
      </c>
      <c r="L123" s="41"/>
      <c r="M123" s="188" t="s">
        <v>5</v>
      </c>
      <c r="N123" s="189" t="s">
        <v>42</v>
      </c>
      <c r="O123" s="42"/>
      <c r="P123" s="190">
        <f>O123*H123</f>
        <v>0</v>
      </c>
      <c r="Q123" s="190">
        <v>0</v>
      </c>
      <c r="R123" s="190">
        <f>Q123*H123</f>
        <v>0</v>
      </c>
      <c r="S123" s="190">
        <v>0</v>
      </c>
      <c r="T123" s="191">
        <f>S123*H123</f>
        <v>0</v>
      </c>
      <c r="AR123" s="24" t="s">
        <v>173</v>
      </c>
      <c r="AT123" s="24" t="s">
        <v>169</v>
      </c>
      <c r="AU123" s="24" t="s">
        <v>186</v>
      </c>
      <c r="AY123" s="24" t="s">
        <v>167</v>
      </c>
      <c r="BE123" s="192">
        <f>IF(N123="základní",J123,0)</f>
        <v>0</v>
      </c>
      <c r="BF123" s="192">
        <f>IF(N123="snížená",J123,0)</f>
        <v>0</v>
      </c>
      <c r="BG123" s="192">
        <f>IF(N123="zákl. přenesená",J123,0)</f>
        <v>0</v>
      </c>
      <c r="BH123" s="192">
        <f>IF(N123="sníž. přenesená",J123,0)</f>
        <v>0</v>
      </c>
      <c r="BI123" s="192">
        <f>IF(N123="nulová",J123,0)</f>
        <v>0</v>
      </c>
      <c r="BJ123" s="24" t="s">
        <v>78</v>
      </c>
      <c r="BK123" s="192">
        <f>ROUND(I123*H123,2)</f>
        <v>0</v>
      </c>
      <c r="BL123" s="24" t="s">
        <v>173</v>
      </c>
      <c r="BM123" s="24" t="s">
        <v>1944</v>
      </c>
    </row>
    <row r="124" spans="2:65" s="1" customFormat="1">
      <c r="B124" s="41"/>
      <c r="D124" s="193" t="s">
        <v>175</v>
      </c>
      <c r="F124" s="194" t="s">
        <v>1945</v>
      </c>
      <c r="I124" s="195"/>
      <c r="L124" s="41"/>
      <c r="M124" s="196"/>
      <c r="N124" s="42"/>
      <c r="O124" s="42"/>
      <c r="P124" s="42"/>
      <c r="Q124" s="42"/>
      <c r="R124" s="42"/>
      <c r="S124" s="42"/>
      <c r="T124" s="70"/>
      <c r="AT124" s="24" t="s">
        <v>175</v>
      </c>
      <c r="AU124" s="24" t="s">
        <v>186</v>
      </c>
    </row>
    <row r="125" spans="2:65" s="1" customFormat="1" ht="27">
      <c r="B125" s="41"/>
      <c r="D125" s="193" t="s">
        <v>182</v>
      </c>
      <c r="F125" s="197" t="s">
        <v>1917</v>
      </c>
      <c r="I125" s="195"/>
      <c r="L125" s="41"/>
      <c r="M125" s="196"/>
      <c r="N125" s="42"/>
      <c r="O125" s="42"/>
      <c r="P125" s="42"/>
      <c r="Q125" s="42"/>
      <c r="R125" s="42"/>
      <c r="S125" s="42"/>
      <c r="T125" s="70"/>
      <c r="AT125" s="24" t="s">
        <v>182</v>
      </c>
      <c r="AU125" s="24" t="s">
        <v>186</v>
      </c>
    </row>
    <row r="126" spans="2:65" s="11" customFormat="1" ht="29.85" customHeight="1">
      <c r="B126" s="167"/>
      <c r="D126" s="168" t="s">
        <v>70</v>
      </c>
      <c r="E126" s="178" t="s">
        <v>1946</v>
      </c>
      <c r="F126" s="178" t="s">
        <v>1947</v>
      </c>
      <c r="I126" s="170"/>
      <c r="J126" s="179">
        <f>BK126</f>
        <v>0</v>
      </c>
      <c r="L126" s="167"/>
      <c r="M126" s="172"/>
      <c r="N126" s="173"/>
      <c r="O126" s="173"/>
      <c r="P126" s="174">
        <f>P127</f>
        <v>0</v>
      </c>
      <c r="Q126" s="173"/>
      <c r="R126" s="174">
        <f>R127</f>
        <v>0</v>
      </c>
      <c r="S126" s="173"/>
      <c r="T126" s="175">
        <f>T127</f>
        <v>0</v>
      </c>
      <c r="AR126" s="168" t="s">
        <v>78</v>
      </c>
      <c r="AT126" s="176" t="s">
        <v>70</v>
      </c>
      <c r="AU126" s="176" t="s">
        <v>78</v>
      </c>
      <c r="AY126" s="168" t="s">
        <v>167</v>
      </c>
      <c r="BK126" s="177">
        <f>BK127</f>
        <v>0</v>
      </c>
    </row>
    <row r="127" spans="2:65" s="11" customFormat="1" ht="14.85" customHeight="1">
      <c r="B127" s="167"/>
      <c r="D127" s="168" t="s">
        <v>70</v>
      </c>
      <c r="E127" s="178" t="s">
        <v>1948</v>
      </c>
      <c r="F127" s="178" t="s">
        <v>1949</v>
      </c>
      <c r="I127" s="170"/>
      <c r="J127" s="179">
        <f>BK127</f>
        <v>0</v>
      </c>
      <c r="L127" s="167"/>
      <c r="M127" s="172"/>
      <c r="N127" s="173"/>
      <c r="O127" s="173"/>
      <c r="P127" s="174">
        <f>SUM(P128:P130)</f>
        <v>0</v>
      </c>
      <c r="Q127" s="173"/>
      <c r="R127" s="174">
        <f>SUM(R128:R130)</f>
        <v>0</v>
      </c>
      <c r="S127" s="173"/>
      <c r="T127" s="175">
        <f>SUM(T128:T130)</f>
        <v>0</v>
      </c>
      <c r="AR127" s="168" t="s">
        <v>78</v>
      </c>
      <c r="AT127" s="176" t="s">
        <v>70</v>
      </c>
      <c r="AU127" s="176" t="s">
        <v>80</v>
      </c>
      <c r="AY127" s="168" t="s">
        <v>167</v>
      </c>
      <c r="BK127" s="177">
        <f>SUM(BK128:BK130)</f>
        <v>0</v>
      </c>
    </row>
    <row r="128" spans="2:65" s="1" customFormat="1" ht="16.5" customHeight="1">
      <c r="B128" s="180"/>
      <c r="C128" s="181" t="s">
        <v>217</v>
      </c>
      <c r="D128" s="181" t="s">
        <v>169</v>
      </c>
      <c r="E128" s="182" t="s">
        <v>1950</v>
      </c>
      <c r="F128" s="183" t="s">
        <v>1949</v>
      </c>
      <c r="G128" s="184" t="s">
        <v>209</v>
      </c>
      <c r="H128" s="185">
        <v>1</v>
      </c>
      <c r="I128" s="186"/>
      <c r="J128" s="187">
        <f>ROUND(I128*H128,2)</f>
        <v>0</v>
      </c>
      <c r="K128" s="183" t="s">
        <v>5</v>
      </c>
      <c r="L128" s="41"/>
      <c r="M128" s="188" t="s">
        <v>5</v>
      </c>
      <c r="N128" s="189" t="s">
        <v>42</v>
      </c>
      <c r="O128" s="42"/>
      <c r="P128" s="190">
        <f>O128*H128</f>
        <v>0</v>
      </c>
      <c r="Q128" s="190">
        <v>0</v>
      </c>
      <c r="R128" s="190">
        <f>Q128*H128</f>
        <v>0</v>
      </c>
      <c r="S128" s="190">
        <v>0</v>
      </c>
      <c r="T128" s="191">
        <f>S128*H128</f>
        <v>0</v>
      </c>
      <c r="AR128" s="24" t="s">
        <v>173</v>
      </c>
      <c r="AT128" s="24" t="s">
        <v>169</v>
      </c>
      <c r="AU128" s="24" t="s">
        <v>186</v>
      </c>
      <c r="AY128" s="24" t="s">
        <v>167</v>
      </c>
      <c r="BE128" s="192">
        <f>IF(N128="základní",J128,0)</f>
        <v>0</v>
      </c>
      <c r="BF128" s="192">
        <f>IF(N128="snížená",J128,0)</f>
        <v>0</v>
      </c>
      <c r="BG128" s="192">
        <f>IF(N128="zákl. přenesená",J128,0)</f>
        <v>0</v>
      </c>
      <c r="BH128" s="192">
        <f>IF(N128="sníž. přenesená",J128,0)</f>
        <v>0</v>
      </c>
      <c r="BI128" s="192">
        <f>IF(N128="nulová",J128,0)</f>
        <v>0</v>
      </c>
      <c r="BJ128" s="24" t="s">
        <v>78</v>
      </c>
      <c r="BK128" s="192">
        <f>ROUND(I128*H128,2)</f>
        <v>0</v>
      </c>
      <c r="BL128" s="24" t="s">
        <v>173</v>
      </c>
      <c r="BM128" s="24" t="s">
        <v>1951</v>
      </c>
    </row>
    <row r="129" spans="2:65" s="1" customFormat="1" ht="27">
      <c r="B129" s="41"/>
      <c r="D129" s="193" t="s">
        <v>175</v>
      </c>
      <c r="F129" s="194" t="s">
        <v>1952</v>
      </c>
      <c r="I129" s="195"/>
      <c r="L129" s="41"/>
      <c r="M129" s="196"/>
      <c r="N129" s="42"/>
      <c r="O129" s="42"/>
      <c r="P129" s="42"/>
      <c r="Q129" s="42"/>
      <c r="R129" s="42"/>
      <c r="S129" s="42"/>
      <c r="T129" s="70"/>
      <c r="AT129" s="24" t="s">
        <v>175</v>
      </c>
      <c r="AU129" s="24" t="s">
        <v>186</v>
      </c>
    </row>
    <row r="130" spans="2:65" s="1" customFormat="1" ht="27">
      <c r="B130" s="41"/>
      <c r="D130" s="193" t="s">
        <v>182</v>
      </c>
      <c r="F130" s="197" t="s">
        <v>1917</v>
      </c>
      <c r="I130" s="195"/>
      <c r="L130" s="41"/>
      <c r="M130" s="196"/>
      <c r="N130" s="42"/>
      <c r="O130" s="42"/>
      <c r="P130" s="42"/>
      <c r="Q130" s="42"/>
      <c r="R130" s="42"/>
      <c r="S130" s="42"/>
      <c r="T130" s="70"/>
      <c r="AT130" s="24" t="s">
        <v>182</v>
      </c>
      <c r="AU130" s="24" t="s">
        <v>186</v>
      </c>
    </row>
    <row r="131" spans="2:65" s="11" customFormat="1" ht="29.85" customHeight="1">
      <c r="B131" s="167"/>
      <c r="D131" s="168" t="s">
        <v>70</v>
      </c>
      <c r="E131" s="178" t="s">
        <v>1953</v>
      </c>
      <c r="F131" s="178" t="s">
        <v>1954</v>
      </c>
      <c r="I131" s="170"/>
      <c r="J131" s="179">
        <f>BK131</f>
        <v>0</v>
      </c>
      <c r="L131" s="167"/>
      <c r="M131" s="172"/>
      <c r="N131" s="173"/>
      <c r="O131" s="173"/>
      <c r="P131" s="174">
        <f>P132+P136+P146+P150+P158+P162+P165</f>
        <v>0</v>
      </c>
      <c r="Q131" s="173"/>
      <c r="R131" s="174">
        <f>R132+R136+R146+R150+R158+R162+R165</f>
        <v>0</v>
      </c>
      <c r="S131" s="173"/>
      <c r="T131" s="175">
        <f>T132+T136+T146+T150+T158+T162+T165</f>
        <v>0</v>
      </c>
      <c r="AR131" s="168" t="s">
        <v>78</v>
      </c>
      <c r="AT131" s="176" t="s">
        <v>70</v>
      </c>
      <c r="AU131" s="176" t="s">
        <v>78</v>
      </c>
      <c r="AY131" s="168" t="s">
        <v>167</v>
      </c>
      <c r="BK131" s="177">
        <f>BK132+BK136+BK146+BK150+BK158+BK162+BK165</f>
        <v>0</v>
      </c>
    </row>
    <row r="132" spans="2:65" s="11" customFormat="1" ht="14.85" customHeight="1">
      <c r="B132" s="167"/>
      <c r="D132" s="168" t="s">
        <v>70</v>
      </c>
      <c r="E132" s="178" t="s">
        <v>1955</v>
      </c>
      <c r="F132" s="178" t="s">
        <v>1956</v>
      </c>
      <c r="I132" s="170"/>
      <c r="J132" s="179">
        <f>BK132</f>
        <v>0</v>
      </c>
      <c r="L132" s="167"/>
      <c r="M132" s="172"/>
      <c r="N132" s="173"/>
      <c r="O132" s="173"/>
      <c r="P132" s="174">
        <f>SUM(P133:P135)</f>
        <v>0</v>
      </c>
      <c r="Q132" s="173"/>
      <c r="R132" s="174">
        <f>SUM(R133:R135)</f>
        <v>0</v>
      </c>
      <c r="S132" s="173"/>
      <c r="T132" s="175">
        <f>SUM(T133:T135)</f>
        <v>0</v>
      </c>
      <c r="AR132" s="168" t="s">
        <v>78</v>
      </c>
      <c r="AT132" s="176" t="s">
        <v>70</v>
      </c>
      <c r="AU132" s="176" t="s">
        <v>80</v>
      </c>
      <c r="AY132" s="168" t="s">
        <v>167</v>
      </c>
      <c r="BK132" s="177">
        <f>SUM(BK133:BK135)</f>
        <v>0</v>
      </c>
    </row>
    <row r="133" spans="2:65" s="1" customFormat="1" ht="16.5" customHeight="1">
      <c r="B133" s="180"/>
      <c r="C133" s="181" t="s">
        <v>198</v>
      </c>
      <c r="D133" s="181" t="s">
        <v>169</v>
      </c>
      <c r="E133" s="182" t="s">
        <v>1957</v>
      </c>
      <c r="F133" s="183" t="s">
        <v>1958</v>
      </c>
      <c r="G133" s="184" t="s">
        <v>1914</v>
      </c>
      <c r="H133" s="185">
        <v>1</v>
      </c>
      <c r="I133" s="186"/>
      <c r="J133" s="187">
        <f>ROUND(I133*H133,2)</f>
        <v>0</v>
      </c>
      <c r="K133" s="183" t="s">
        <v>5</v>
      </c>
      <c r="L133" s="41"/>
      <c r="M133" s="188" t="s">
        <v>5</v>
      </c>
      <c r="N133" s="189" t="s">
        <v>42</v>
      </c>
      <c r="O133" s="42"/>
      <c r="P133" s="190">
        <f>O133*H133</f>
        <v>0</v>
      </c>
      <c r="Q133" s="190">
        <v>0</v>
      </c>
      <c r="R133" s="190">
        <f>Q133*H133</f>
        <v>0</v>
      </c>
      <c r="S133" s="190">
        <v>0</v>
      </c>
      <c r="T133" s="191">
        <f>S133*H133</f>
        <v>0</v>
      </c>
      <c r="AR133" s="24" t="s">
        <v>173</v>
      </c>
      <c r="AT133" s="24" t="s">
        <v>169</v>
      </c>
      <c r="AU133" s="24" t="s">
        <v>186</v>
      </c>
      <c r="AY133" s="24" t="s">
        <v>167</v>
      </c>
      <c r="BE133" s="192">
        <f>IF(N133="základní",J133,0)</f>
        <v>0</v>
      </c>
      <c r="BF133" s="192">
        <f>IF(N133="snížená",J133,0)</f>
        <v>0</v>
      </c>
      <c r="BG133" s="192">
        <f>IF(N133="zákl. přenesená",J133,0)</f>
        <v>0</v>
      </c>
      <c r="BH133" s="192">
        <f>IF(N133="sníž. přenesená",J133,0)</f>
        <v>0</v>
      </c>
      <c r="BI133" s="192">
        <f>IF(N133="nulová",J133,0)</f>
        <v>0</v>
      </c>
      <c r="BJ133" s="24" t="s">
        <v>78</v>
      </c>
      <c r="BK133" s="192">
        <f>ROUND(I133*H133,2)</f>
        <v>0</v>
      </c>
      <c r="BL133" s="24" t="s">
        <v>173</v>
      </c>
      <c r="BM133" s="24" t="s">
        <v>1959</v>
      </c>
    </row>
    <row r="134" spans="2:65" s="1" customFormat="1" ht="27">
      <c r="B134" s="41"/>
      <c r="D134" s="193" t="s">
        <v>175</v>
      </c>
      <c r="F134" s="194" t="s">
        <v>1960</v>
      </c>
      <c r="I134" s="195"/>
      <c r="L134" s="41"/>
      <c r="M134" s="196"/>
      <c r="N134" s="42"/>
      <c r="O134" s="42"/>
      <c r="P134" s="42"/>
      <c r="Q134" s="42"/>
      <c r="R134" s="42"/>
      <c r="S134" s="42"/>
      <c r="T134" s="70"/>
      <c r="AT134" s="24" t="s">
        <v>175</v>
      </c>
      <c r="AU134" s="24" t="s">
        <v>186</v>
      </c>
    </row>
    <row r="135" spans="2:65" s="1" customFormat="1" ht="27">
      <c r="B135" s="41"/>
      <c r="D135" s="193" t="s">
        <v>182</v>
      </c>
      <c r="F135" s="197" t="s">
        <v>1917</v>
      </c>
      <c r="I135" s="195"/>
      <c r="L135" s="41"/>
      <c r="M135" s="196"/>
      <c r="N135" s="42"/>
      <c r="O135" s="42"/>
      <c r="P135" s="42"/>
      <c r="Q135" s="42"/>
      <c r="R135" s="42"/>
      <c r="S135" s="42"/>
      <c r="T135" s="70"/>
      <c r="AT135" s="24" t="s">
        <v>182</v>
      </c>
      <c r="AU135" s="24" t="s">
        <v>186</v>
      </c>
    </row>
    <row r="136" spans="2:65" s="11" customFormat="1" ht="22.35" customHeight="1">
      <c r="B136" s="167"/>
      <c r="D136" s="168" t="s">
        <v>70</v>
      </c>
      <c r="E136" s="178" t="s">
        <v>1961</v>
      </c>
      <c r="F136" s="178" t="s">
        <v>1962</v>
      </c>
      <c r="I136" s="170"/>
      <c r="J136" s="179">
        <f>BK136</f>
        <v>0</v>
      </c>
      <c r="L136" s="167"/>
      <c r="M136" s="172"/>
      <c r="N136" s="173"/>
      <c r="O136" s="173"/>
      <c r="P136" s="174">
        <f>SUM(P137:P145)</f>
        <v>0</v>
      </c>
      <c r="Q136" s="173"/>
      <c r="R136" s="174">
        <f>SUM(R137:R145)</f>
        <v>0</v>
      </c>
      <c r="S136" s="173"/>
      <c r="T136" s="175">
        <f>SUM(T137:T145)</f>
        <v>0</v>
      </c>
      <c r="AR136" s="168" t="s">
        <v>78</v>
      </c>
      <c r="AT136" s="176" t="s">
        <v>70</v>
      </c>
      <c r="AU136" s="176" t="s">
        <v>80</v>
      </c>
      <c r="AY136" s="168" t="s">
        <v>167</v>
      </c>
      <c r="BK136" s="177">
        <f>SUM(BK137:BK145)</f>
        <v>0</v>
      </c>
    </row>
    <row r="137" spans="2:65" s="1" customFormat="1" ht="16.5" customHeight="1">
      <c r="B137" s="180"/>
      <c r="C137" s="181" t="s">
        <v>227</v>
      </c>
      <c r="D137" s="181" t="s">
        <v>169</v>
      </c>
      <c r="E137" s="182" t="s">
        <v>1963</v>
      </c>
      <c r="F137" s="183" t="s">
        <v>1962</v>
      </c>
      <c r="G137" s="184" t="s">
        <v>1914</v>
      </c>
      <c r="H137" s="185">
        <v>1</v>
      </c>
      <c r="I137" s="186"/>
      <c r="J137" s="187">
        <f>ROUND(I137*H137,2)</f>
        <v>0</v>
      </c>
      <c r="K137" s="183" t="s">
        <v>5</v>
      </c>
      <c r="L137" s="41"/>
      <c r="M137" s="188" t="s">
        <v>5</v>
      </c>
      <c r="N137" s="189" t="s">
        <v>42</v>
      </c>
      <c r="O137" s="42"/>
      <c r="P137" s="190">
        <f>O137*H137</f>
        <v>0</v>
      </c>
      <c r="Q137" s="190">
        <v>0</v>
      </c>
      <c r="R137" s="190">
        <f>Q137*H137</f>
        <v>0</v>
      </c>
      <c r="S137" s="190">
        <v>0</v>
      </c>
      <c r="T137" s="191">
        <f>S137*H137</f>
        <v>0</v>
      </c>
      <c r="AR137" s="24" t="s">
        <v>173</v>
      </c>
      <c r="AT137" s="24" t="s">
        <v>169</v>
      </c>
      <c r="AU137" s="24" t="s">
        <v>186</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1964</v>
      </c>
    </row>
    <row r="138" spans="2:65" s="1" customFormat="1" ht="67.5">
      <c r="B138" s="41"/>
      <c r="D138" s="193" t="s">
        <v>175</v>
      </c>
      <c r="F138" s="194" t="s">
        <v>1965</v>
      </c>
      <c r="I138" s="195"/>
      <c r="L138" s="41"/>
      <c r="M138" s="196"/>
      <c r="N138" s="42"/>
      <c r="O138" s="42"/>
      <c r="P138" s="42"/>
      <c r="Q138" s="42"/>
      <c r="R138" s="42"/>
      <c r="S138" s="42"/>
      <c r="T138" s="70"/>
      <c r="AT138" s="24" t="s">
        <v>175</v>
      </c>
      <c r="AU138" s="24" t="s">
        <v>186</v>
      </c>
    </row>
    <row r="139" spans="2:65" s="1" customFormat="1" ht="27">
      <c r="B139" s="41"/>
      <c r="D139" s="193" t="s">
        <v>182</v>
      </c>
      <c r="F139" s="197" t="s">
        <v>1917</v>
      </c>
      <c r="I139" s="195"/>
      <c r="L139" s="41"/>
      <c r="M139" s="196"/>
      <c r="N139" s="42"/>
      <c r="O139" s="42"/>
      <c r="P139" s="42"/>
      <c r="Q139" s="42"/>
      <c r="R139" s="42"/>
      <c r="S139" s="42"/>
      <c r="T139" s="70"/>
      <c r="AT139" s="24" t="s">
        <v>182</v>
      </c>
      <c r="AU139" s="24" t="s">
        <v>186</v>
      </c>
    </row>
    <row r="140" spans="2:65" s="1" customFormat="1" ht="16.5" customHeight="1">
      <c r="B140" s="180"/>
      <c r="C140" s="181" t="s">
        <v>234</v>
      </c>
      <c r="D140" s="181" t="s">
        <v>169</v>
      </c>
      <c r="E140" s="182" t="s">
        <v>1966</v>
      </c>
      <c r="F140" s="183" t="s">
        <v>1967</v>
      </c>
      <c r="G140" s="184" t="s">
        <v>1914</v>
      </c>
      <c r="H140" s="185">
        <v>1</v>
      </c>
      <c r="I140" s="186"/>
      <c r="J140" s="187">
        <f>ROUND(I140*H140,2)</f>
        <v>0</v>
      </c>
      <c r="K140" s="183" t="s">
        <v>5</v>
      </c>
      <c r="L140" s="41"/>
      <c r="M140" s="188" t="s">
        <v>5</v>
      </c>
      <c r="N140" s="189" t="s">
        <v>42</v>
      </c>
      <c r="O140" s="42"/>
      <c r="P140" s="190">
        <f>O140*H140</f>
        <v>0</v>
      </c>
      <c r="Q140" s="190">
        <v>0</v>
      </c>
      <c r="R140" s="190">
        <f>Q140*H140</f>
        <v>0</v>
      </c>
      <c r="S140" s="190">
        <v>0</v>
      </c>
      <c r="T140" s="191">
        <f>S140*H140</f>
        <v>0</v>
      </c>
      <c r="AR140" s="24" t="s">
        <v>173</v>
      </c>
      <c r="AT140" s="24" t="s">
        <v>169</v>
      </c>
      <c r="AU140" s="24" t="s">
        <v>186</v>
      </c>
      <c r="AY140" s="24" t="s">
        <v>167</v>
      </c>
      <c r="BE140" s="192">
        <f>IF(N140="základní",J140,0)</f>
        <v>0</v>
      </c>
      <c r="BF140" s="192">
        <f>IF(N140="snížená",J140,0)</f>
        <v>0</v>
      </c>
      <c r="BG140" s="192">
        <f>IF(N140="zákl. přenesená",J140,0)</f>
        <v>0</v>
      </c>
      <c r="BH140" s="192">
        <f>IF(N140="sníž. přenesená",J140,0)</f>
        <v>0</v>
      </c>
      <c r="BI140" s="192">
        <f>IF(N140="nulová",J140,0)</f>
        <v>0</v>
      </c>
      <c r="BJ140" s="24" t="s">
        <v>78</v>
      </c>
      <c r="BK140" s="192">
        <f>ROUND(I140*H140,2)</f>
        <v>0</v>
      </c>
      <c r="BL140" s="24" t="s">
        <v>173</v>
      </c>
      <c r="BM140" s="24" t="s">
        <v>1968</v>
      </c>
    </row>
    <row r="141" spans="2:65" s="1" customFormat="1" ht="40.5">
      <c r="B141" s="41"/>
      <c r="D141" s="193" t="s">
        <v>175</v>
      </c>
      <c r="F141" s="194" t="s">
        <v>1969</v>
      </c>
      <c r="I141" s="195"/>
      <c r="L141" s="41"/>
      <c r="M141" s="196"/>
      <c r="N141" s="42"/>
      <c r="O141" s="42"/>
      <c r="P141" s="42"/>
      <c r="Q141" s="42"/>
      <c r="R141" s="42"/>
      <c r="S141" s="42"/>
      <c r="T141" s="70"/>
      <c r="AT141" s="24" t="s">
        <v>175</v>
      </c>
      <c r="AU141" s="24" t="s">
        <v>186</v>
      </c>
    </row>
    <row r="142" spans="2:65" s="1" customFormat="1" ht="27">
      <c r="B142" s="41"/>
      <c r="D142" s="193" t="s">
        <v>182</v>
      </c>
      <c r="F142" s="197" t="s">
        <v>1917</v>
      </c>
      <c r="I142" s="195"/>
      <c r="L142" s="41"/>
      <c r="M142" s="196"/>
      <c r="N142" s="42"/>
      <c r="O142" s="42"/>
      <c r="P142" s="42"/>
      <c r="Q142" s="42"/>
      <c r="R142" s="42"/>
      <c r="S142" s="42"/>
      <c r="T142" s="70"/>
      <c r="AT142" s="24" t="s">
        <v>182</v>
      </c>
      <c r="AU142" s="24" t="s">
        <v>186</v>
      </c>
    </row>
    <row r="143" spans="2:65" s="1" customFormat="1" ht="25.5" customHeight="1">
      <c r="B143" s="180"/>
      <c r="C143" s="181" t="s">
        <v>239</v>
      </c>
      <c r="D143" s="181" t="s">
        <v>169</v>
      </c>
      <c r="E143" s="182" t="s">
        <v>1970</v>
      </c>
      <c r="F143" s="183" t="s">
        <v>1971</v>
      </c>
      <c r="G143" s="184" t="s">
        <v>1914</v>
      </c>
      <c r="H143" s="185">
        <v>1</v>
      </c>
      <c r="I143" s="186"/>
      <c r="J143" s="187">
        <f>ROUND(I143*H143,2)</f>
        <v>0</v>
      </c>
      <c r="K143" s="183" t="s">
        <v>5</v>
      </c>
      <c r="L143" s="41"/>
      <c r="M143" s="188" t="s">
        <v>5</v>
      </c>
      <c r="N143" s="189" t="s">
        <v>42</v>
      </c>
      <c r="O143" s="42"/>
      <c r="P143" s="190">
        <f>O143*H143</f>
        <v>0</v>
      </c>
      <c r="Q143" s="190">
        <v>0</v>
      </c>
      <c r="R143" s="190">
        <f>Q143*H143</f>
        <v>0</v>
      </c>
      <c r="S143" s="190">
        <v>0</v>
      </c>
      <c r="T143" s="191">
        <f>S143*H143</f>
        <v>0</v>
      </c>
      <c r="AR143" s="24" t="s">
        <v>173</v>
      </c>
      <c r="AT143" s="24" t="s">
        <v>169</v>
      </c>
      <c r="AU143" s="24" t="s">
        <v>186</v>
      </c>
      <c r="AY143" s="24" t="s">
        <v>167</v>
      </c>
      <c r="BE143" s="192">
        <f>IF(N143="základní",J143,0)</f>
        <v>0</v>
      </c>
      <c r="BF143" s="192">
        <f>IF(N143="snížená",J143,0)</f>
        <v>0</v>
      </c>
      <c r="BG143" s="192">
        <f>IF(N143="zákl. přenesená",J143,0)</f>
        <v>0</v>
      </c>
      <c r="BH143" s="192">
        <f>IF(N143="sníž. přenesená",J143,0)</f>
        <v>0</v>
      </c>
      <c r="BI143" s="192">
        <f>IF(N143="nulová",J143,0)</f>
        <v>0</v>
      </c>
      <c r="BJ143" s="24" t="s">
        <v>78</v>
      </c>
      <c r="BK143" s="192">
        <f>ROUND(I143*H143,2)</f>
        <v>0</v>
      </c>
      <c r="BL143" s="24" t="s">
        <v>173</v>
      </c>
      <c r="BM143" s="24" t="s">
        <v>1972</v>
      </c>
    </row>
    <row r="144" spans="2:65" s="1" customFormat="1" ht="67.5">
      <c r="B144" s="41"/>
      <c r="D144" s="193" t="s">
        <v>175</v>
      </c>
      <c r="F144" s="194" t="s">
        <v>1973</v>
      </c>
      <c r="I144" s="195"/>
      <c r="L144" s="41"/>
      <c r="M144" s="196"/>
      <c r="N144" s="42"/>
      <c r="O144" s="42"/>
      <c r="P144" s="42"/>
      <c r="Q144" s="42"/>
      <c r="R144" s="42"/>
      <c r="S144" s="42"/>
      <c r="T144" s="70"/>
      <c r="AT144" s="24" t="s">
        <v>175</v>
      </c>
      <c r="AU144" s="24" t="s">
        <v>186</v>
      </c>
    </row>
    <row r="145" spans="2:65" s="1" customFormat="1" ht="27">
      <c r="B145" s="41"/>
      <c r="D145" s="193" t="s">
        <v>182</v>
      </c>
      <c r="F145" s="197" t="s">
        <v>1917</v>
      </c>
      <c r="I145" s="195"/>
      <c r="L145" s="41"/>
      <c r="M145" s="196"/>
      <c r="N145" s="42"/>
      <c r="O145" s="42"/>
      <c r="P145" s="42"/>
      <c r="Q145" s="42"/>
      <c r="R145" s="42"/>
      <c r="S145" s="42"/>
      <c r="T145" s="70"/>
      <c r="AT145" s="24" t="s">
        <v>182</v>
      </c>
      <c r="AU145" s="24" t="s">
        <v>186</v>
      </c>
    </row>
    <row r="146" spans="2:65" s="11" customFormat="1" ht="22.35" customHeight="1">
      <c r="B146" s="167"/>
      <c r="D146" s="168" t="s">
        <v>70</v>
      </c>
      <c r="E146" s="178" t="s">
        <v>1974</v>
      </c>
      <c r="F146" s="178" t="s">
        <v>1975</v>
      </c>
      <c r="I146" s="170"/>
      <c r="J146" s="179">
        <f>BK146</f>
        <v>0</v>
      </c>
      <c r="L146" s="167"/>
      <c r="M146" s="172"/>
      <c r="N146" s="173"/>
      <c r="O146" s="173"/>
      <c r="P146" s="174">
        <f>SUM(P147:P149)</f>
        <v>0</v>
      </c>
      <c r="Q146" s="173"/>
      <c r="R146" s="174">
        <f>SUM(R147:R149)</f>
        <v>0</v>
      </c>
      <c r="S146" s="173"/>
      <c r="T146" s="175">
        <f>SUM(T147:T149)</f>
        <v>0</v>
      </c>
      <c r="AR146" s="168" t="s">
        <v>78</v>
      </c>
      <c r="AT146" s="176" t="s">
        <v>70</v>
      </c>
      <c r="AU146" s="176" t="s">
        <v>80</v>
      </c>
      <c r="AY146" s="168" t="s">
        <v>167</v>
      </c>
      <c r="BK146" s="177">
        <f>SUM(BK147:BK149)</f>
        <v>0</v>
      </c>
    </row>
    <row r="147" spans="2:65" s="1" customFormat="1" ht="25.5" customHeight="1">
      <c r="B147" s="180"/>
      <c r="C147" s="181" t="s">
        <v>243</v>
      </c>
      <c r="D147" s="181" t="s">
        <v>169</v>
      </c>
      <c r="E147" s="182" t="s">
        <v>1976</v>
      </c>
      <c r="F147" s="183" t="s">
        <v>1977</v>
      </c>
      <c r="G147" s="184" t="s">
        <v>1914</v>
      </c>
      <c r="H147" s="185">
        <v>1</v>
      </c>
      <c r="I147" s="186"/>
      <c r="J147" s="187">
        <f>ROUND(I147*H147,2)</f>
        <v>0</v>
      </c>
      <c r="K147" s="183" t="s">
        <v>5</v>
      </c>
      <c r="L147" s="41"/>
      <c r="M147" s="188" t="s">
        <v>5</v>
      </c>
      <c r="N147" s="189" t="s">
        <v>42</v>
      </c>
      <c r="O147" s="42"/>
      <c r="P147" s="190">
        <f>O147*H147</f>
        <v>0</v>
      </c>
      <c r="Q147" s="190">
        <v>0</v>
      </c>
      <c r="R147" s="190">
        <f>Q147*H147</f>
        <v>0</v>
      </c>
      <c r="S147" s="190">
        <v>0</v>
      </c>
      <c r="T147" s="191">
        <f>S147*H147</f>
        <v>0</v>
      </c>
      <c r="AR147" s="24" t="s">
        <v>173</v>
      </c>
      <c r="AT147" s="24" t="s">
        <v>169</v>
      </c>
      <c r="AU147" s="24" t="s">
        <v>186</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1978</v>
      </c>
    </row>
    <row r="148" spans="2:65" s="1" customFormat="1" ht="54">
      <c r="B148" s="41"/>
      <c r="D148" s="193" t="s">
        <v>175</v>
      </c>
      <c r="F148" s="194" t="s">
        <v>1979</v>
      </c>
      <c r="I148" s="195"/>
      <c r="L148" s="41"/>
      <c r="M148" s="196"/>
      <c r="N148" s="42"/>
      <c r="O148" s="42"/>
      <c r="P148" s="42"/>
      <c r="Q148" s="42"/>
      <c r="R148" s="42"/>
      <c r="S148" s="42"/>
      <c r="T148" s="70"/>
      <c r="AT148" s="24" t="s">
        <v>175</v>
      </c>
      <c r="AU148" s="24" t="s">
        <v>186</v>
      </c>
    </row>
    <row r="149" spans="2:65" s="1" customFormat="1" ht="27">
      <c r="B149" s="41"/>
      <c r="D149" s="193" t="s">
        <v>182</v>
      </c>
      <c r="F149" s="197" t="s">
        <v>1917</v>
      </c>
      <c r="I149" s="195"/>
      <c r="L149" s="41"/>
      <c r="M149" s="196"/>
      <c r="N149" s="42"/>
      <c r="O149" s="42"/>
      <c r="P149" s="42"/>
      <c r="Q149" s="42"/>
      <c r="R149" s="42"/>
      <c r="S149" s="42"/>
      <c r="T149" s="70"/>
      <c r="AT149" s="24" t="s">
        <v>182</v>
      </c>
      <c r="AU149" s="24" t="s">
        <v>186</v>
      </c>
    </row>
    <row r="150" spans="2:65" s="11" customFormat="1" ht="22.35" customHeight="1">
      <c r="B150" s="167"/>
      <c r="D150" s="168" t="s">
        <v>70</v>
      </c>
      <c r="E150" s="178" t="s">
        <v>1980</v>
      </c>
      <c r="F150" s="178" t="s">
        <v>1981</v>
      </c>
      <c r="I150" s="170"/>
      <c r="J150" s="179">
        <f>BK150</f>
        <v>0</v>
      </c>
      <c r="L150" s="167"/>
      <c r="M150" s="172"/>
      <c r="N150" s="173"/>
      <c r="O150" s="173"/>
      <c r="P150" s="174">
        <f>SUM(P151:P157)</f>
        <v>0</v>
      </c>
      <c r="Q150" s="173"/>
      <c r="R150" s="174">
        <f>SUM(R151:R157)</f>
        <v>0</v>
      </c>
      <c r="S150" s="173"/>
      <c r="T150" s="175">
        <f>SUM(T151:T157)</f>
        <v>0</v>
      </c>
      <c r="AR150" s="168" t="s">
        <v>78</v>
      </c>
      <c r="AT150" s="176" t="s">
        <v>70</v>
      </c>
      <c r="AU150" s="176" t="s">
        <v>80</v>
      </c>
      <c r="AY150" s="168" t="s">
        <v>167</v>
      </c>
      <c r="BK150" s="177">
        <f>SUM(BK151:BK157)</f>
        <v>0</v>
      </c>
    </row>
    <row r="151" spans="2:65" s="1" customFormat="1" ht="16.5" customHeight="1">
      <c r="B151" s="180"/>
      <c r="C151" s="181" t="s">
        <v>247</v>
      </c>
      <c r="D151" s="181" t="s">
        <v>169</v>
      </c>
      <c r="E151" s="182" t="s">
        <v>1982</v>
      </c>
      <c r="F151" s="183" t="s">
        <v>1983</v>
      </c>
      <c r="G151" s="184" t="s">
        <v>1914</v>
      </c>
      <c r="H151" s="185">
        <v>1</v>
      </c>
      <c r="I151" s="186"/>
      <c r="J151" s="187">
        <f>ROUND(I151*H151,2)</f>
        <v>0</v>
      </c>
      <c r="K151" s="183" t="s">
        <v>5</v>
      </c>
      <c r="L151" s="41"/>
      <c r="M151" s="188" t="s">
        <v>5</v>
      </c>
      <c r="N151" s="189" t="s">
        <v>42</v>
      </c>
      <c r="O151" s="42"/>
      <c r="P151" s="190">
        <f>O151*H151</f>
        <v>0</v>
      </c>
      <c r="Q151" s="190">
        <v>0</v>
      </c>
      <c r="R151" s="190">
        <f>Q151*H151</f>
        <v>0</v>
      </c>
      <c r="S151" s="190">
        <v>0</v>
      </c>
      <c r="T151" s="191">
        <f>S151*H151</f>
        <v>0</v>
      </c>
      <c r="AR151" s="24" t="s">
        <v>173</v>
      </c>
      <c r="AT151" s="24" t="s">
        <v>169</v>
      </c>
      <c r="AU151" s="24" t="s">
        <v>186</v>
      </c>
      <c r="AY151" s="24" t="s">
        <v>167</v>
      </c>
      <c r="BE151" s="192">
        <f>IF(N151="základní",J151,0)</f>
        <v>0</v>
      </c>
      <c r="BF151" s="192">
        <f>IF(N151="snížená",J151,0)</f>
        <v>0</v>
      </c>
      <c r="BG151" s="192">
        <f>IF(N151="zákl. přenesená",J151,0)</f>
        <v>0</v>
      </c>
      <c r="BH151" s="192">
        <f>IF(N151="sníž. přenesená",J151,0)</f>
        <v>0</v>
      </c>
      <c r="BI151" s="192">
        <f>IF(N151="nulová",J151,0)</f>
        <v>0</v>
      </c>
      <c r="BJ151" s="24" t="s">
        <v>78</v>
      </c>
      <c r="BK151" s="192">
        <f>ROUND(I151*H151,2)</f>
        <v>0</v>
      </c>
      <c r="BL151" s="24" t="s">
        <v>173</v>
      </c>
      <c r="BM151" s="24" t="s">
        <v>1984</v>
      </c>
    </row>
    <row r="152" spans="2:65" s="1" customFormat="1" ht="40.5">
      <c r="B152" s="41"/>
      <c r="D152" s="193" t="s">
        <v>175</v>
      </c>
      <c r="F152" s="194" t="s">
        <v>1985</v>
      </c>
      <c r="I152" s="195"/>
      <c r="L152" s="41"/>
      <c r="M152" s="196"/>
      <c r="N152" s="42"/>
      <c r="O152" s="42"/>
      <c r="P152" s="42"/>
      <c r="Q152" s="42"/>
      <c r="R152" s="42"/>
      <c r="S152" s="42"/>
      <c r="T152" s="70"/>
      <c r="AT152" s="24" t="s">
        <v>175</v>
      </c>
      <c r="AU152" s="24" t="s">
        <v>186</v>
      </c>
    </row>
    <row r="153" spans="2:65" s="1" customFormat="1" ht="27">
      <c r="B153" s="41"/>
      <c r="D153" s="193" t="s">
        <v>182</v>
      </c>
      <c r="F153" s="197" t="s">
        <v>1917</v>
      </c>
      <c r="I153" s="195"/>
      <c r="L153" s="41"/>
      <c r="M153" s="196"/>
      <c r="N153" s="42"/>
      <c r="O153" s="42"/>
      <c r="P153" s="42"/>
      <c r="Q153" s="42"/>
      <c r="R153" s="42"/>
      <c r="S153" s="42"/>
      <c r="T153" s="70"/>
      <c r="AT153" s="24" t="s">
        <v>182</v>
      </c>
      <c r="AU153" s="24" t="s">
        <v>186</v>
      </c>
    </row>
    <row r="154" spans="2:65" s="12" customFormat="1">
      <c r="B154" s="198"/>
      <c r="D154" s="193" t="s">
        <v>184</v>
      </c>
      <c r="E154" s="199" t="s">
        <v>5</v>
      </c>
      <c r="F154" s="200" t="s">
        <v>78</v>
      </c>
      <c r="H154" s="201">
        <v>1</v>
      </c>
      <c r="I154" s="202"/>
      <c r="L154" s="198"/>
      <c r="M154" s="203"/>
      <c r="N154" s="204"/>
      <c r="O154" s="204"/>
      <c r="P154" s="204"/>
      <c r="Q154" s="204"/>
      <c r="R154" s="204"/>
      <c r="S154" s="204"/>
      <c r="T154" s="205"/>
      <c r="AT154" s="199" t="s">
        <v>184</v>
      </c>
      <c r="AU154" s="199" t="s">
        <v>186</v>
      </c>
      <c r="AV154" s="12" t="s">
        <v>80</v>
      </c>
      <c r="AW154" s="12" t="s">
        <v>35</v>
      </c>
      <c r="AX154" s="12" t="s">
        <v>78</v>
      </c>
      <c r="AY154" s="199" t="s">
        <v>167</v>
      </c>
    </row>
    <row r="155" spans="2:65" s="1" customFormat="1" ht="16.5" customHeight="1">
      <c r="B155" s="180"/>
      <c r="C155" s="181" t="s">
        <v>11</v>
      </c>
      <c r="D155" s="181" t="s">
        <v>169</v>
      </c>
      <c r="E155" s="182" t="s">
        <v>1986</v>
      </c>
      <c r="F155" s="183" t="s">
        <v>1987</v>
      </c>
      <c r="G155" s="184" t="s">
        <v>1914</v>
      </c>
      <c r="H155" s="185">
        <v>1</v>
      </c>
      <c r="I155" s="186"/>
      <c r="J155" s="187">
        <f>ROUND(I155*H155,2)</f>
        <v>0</v>
      </c>
      <c r="K155" s="183" t="s">
        <v>5</v>
      </c>
      <c r="L155" s="41"/>
      <c r="M155" s="188" t="s">
        <v>5</v>
      </c>
      <c r="N155" s="189" t="s">
        <v>42</v>
      </c>
      <c r="O155" s="42"/>
      <c r="P155" s="190">
        <f>O155*H155</f>
        <v>0</v>
      </c>
      <c r="Q155" s="190">
        <v>0</v>
      </c>
      <c r="R155" s="190">
        <f>Q155*H155</f>
        <v>0</v>
      </c>
      <c r="S155" s="190">
        <v>0</v>
      </c>
      <c r="T155" s="191">
        <f>S155*H155</f>
        <v>0</v>
      </c>
      <c r="AR155" s="24" t="s">
        <v>173</v>
      </c>
      <c r="AT155" s="24" t="s">
        <v>169</v>
      </c>
      <c r="AU155" s="24" t="s">
        <v>186</v>
      </c>
      <c r="AY155" s="24" t="s">
        <v>167</v>
      </c>
      <c r="BE155" s="192">
        <f>IF(N155="základní",J155,0)</f>
        <v>0</v>
      </c>
      <c r="BF155" s="192">
        <f>IF(N155="snížená",J155,0)</f>
        <v>0</v>
      </c>
      <c r="BG155" s="192">
        <f>IF(N155="zákl. přenesená",J155,0)</f>
        <v>0</v>
      </c>
      <c r="BH155" s="192">
        <f>IF(N155="sníž. přenesená",J155,0)</f>
        <v>0</v>
      </c>
      <c r="BI155" s="192">
        <f>IF(N155="nulová",J155,0)</f>
        <v>0</v>
      </c>
      <c r="BJ155" s="24" t="s">
        <v>78</v>
      </c>
      <c r="BK155" s="192">
        <f>ROUND(I155*H155,2)</f>
        <v>0</v>
      </c>
      <c r="BL155" s="24" t="s">
        <v>173</v>
      </c>
      <c r="BM155" s="24" t="s">
        <v>1988</v>
      </c>
    </row>
    <row r="156" spans="2:65" s="1" customFormat="1" ht="27">
      <c r="B156" s="41"/>
      <c r="D156" s="193" t="s">
        <v>175</v>
      </c>
      <c r="F156" s="194" t="s">
        <v>1989</v>
      </c>
      <c r="I156" s="195"/>
      <c r="L156" s="41"/>
      <c r="M156" s="196"/>
      <c r="N156" s="42"/>
      <c r="O156" s="42"/>
      <c r="P156" s="42"/>
      <c r="Q156" s="42"/>
      <c r="R156" s="42"/>
      <c r="S156" s="42"/>
      <c r="T156" s="70"/>
      <c r="AT156" s="24" t="s">
        <v>175</v>
      </c>
      <c r="AU156" s="24" t="s">
        <v>186</v>
      </c>
    </row>
    <row r="157" spans="2:65" s="1" customFormat="1" ht="27">
      <c r="B157" s="41"/>
      <c r="D157" s="193" t="s">
        <v>182</v>
      </c>
      <c r="F157" s="197" t="s">
        <v>1917</v>
      </c>
      <c r="I157" s="195"/>
      <c r="L157" s="41"/>
      <c r="M157" s="196"/>
      <c r="N157" s="42"/>
      <c r="O157" s="42"/>
      <c r="P157" s="42"/>
      <c r="Q157" s="42"/>
      <c r="R157" s="42"/>
      <c r="S157" s="42"/>
      <c r="T157" s="70"/>
      <c r="AT157" s="24" t="s">
        <v>182</v>
      </c>
      <c r="AU157" s="24" t="s">
        <v>186</v>
      </c>
    </row>
    <row r="158" spans="2:65" s="11" customFormat="1" ht="22.35" customHeight="1">
      <c r="B158" s="167"/>
      <c r="D158" s="168" t="s">
        <v>70</v>
      </c>
      <c r="E158" s="178" t="s">
        <v>1990</v>
      </c>
      <c r="F158" s="178" t="s">
        <v>1991</v>
      </c>
      <c r="I158" s="170"/>
      <c r="J158" s="179">
        <f>BK158</f>
        <v>0</v>
      </c>
      <c r="L158" s="167"/>
      <c r="M158" s="172"/>
      <c r="N158" s="173"/>
      <c r="O158" s="173"/>
      <c r="P158" s="174">
        <f>SUM(P159:P161)</f>
        <v>0</v>
      </c>
      <c r="Q158" s="173"/>
      <c r="R158" s="174">
        <f>SUM(R159:R161)</f>
        <v>0</v>
      </c>
      <c r="S158" s="173"/>
      <c r="T158" s="175">
        <f>SUM(T159:T161)</f>
        <v>0</v>
      </c>
      <c r="AR158" s="168" t="s">
        <v>78</v>
      </c>
      <c r="AT158" s="176" t="s">
        <v>70</v>
      </c>
      <c r="AU158" s="176" t="s">
        <v>80</v>
      </c>
      <c r="AY158" s="168" t="s">
        <v>167</v>
      </c>
      <c r="BK158" s="177">
        <f>SUM(BK159:BK161)</f>
        <v>0</v>
      </c>
    </row>
    <row r="159" spans="2:65" s="1" customFormat="1" ht="25.5" customHeight="1">
      <c r="B159" s="180"/>
      <c r="C159" s="181" t="s">
        <v>256</v>
      </c>
      <c r="D159" s="181" t="s">
        <v>169</v>
      </c>
      <c r="E159" s="182" t="s">
        <v>1992</v>
      </c>
      <c r="F159" s="183" t="s">
        <v>1993</v>
      </c>
      <c r="G159" s="184" t="s">
        <v>1914</v>
      </c>
      <c r="H159" s="185">
        <v>1</v>
      </c>
      <c r="I159" s="186"/>
      <c r="J159" s="187">
        <f>ROUND(I159*H159,2)</f>
        <v>0</v>
      </c>
      <c r="K159" s="183" t="s">
        <v>5</v>
      </c>
      <c r="L159" s="41"/>
      <c r="M159" s="188" t="s">
        <v>5</v>
      </c>
      <c r="N159" s="189" t="s">
        <v>42</v>
      </c>
      <c r="O159" s="42"/>
      <c r="P159" s="190">
        <f>O159*H159</f>
        <v>0</v>
      </c>
      <c r="Q159" s="190">
        <v>0</v>
      </c>
      <c r="R159" s="190">
        <f>Q159*H159</f>
        <v>0</v>
      </c>
      <c r="S159" s="190">
        <v>0</v>
      </c>
      <c r="T159" s="191">
        <f>S159*H159</f>
        <v>0</v>
      </c>
      <c r="AR159" s="24" t="s">
        <v>173</v>
      </c>
      <c r="AT159" s="24" t="s">
        <v>169</v>
      </c>
      <c r="AU159" s="24" t="s">
        <v>186</v>
      </c>
      <c r="AY159" s="24" t="s">
        <v>167</v>
      </c>
      <c r="BE159" s="192">
        <f>IF(N159="základní",J159,0)</f>
        <v>0</v>
      </c>
      <c r="BF159" s="192">
        <f>IF(N159="snížená",J159,0)</f>
        <v>0</v>
      </c>
      <c r="BG159" s="192">
        <f>IF(N159="zákl. přenesená",J159,0)</f>
        <v>0</v>
      </c>
      <c r="BH159" s="192">
        <f>IF(N159="sníž. přenesená",J159,0)</f>
        <v>0</v>
      </c>
      <c r="BI159" s="192">
        <f>IF(N159="nulová",J159,0)</f>
        <v>0</v>
      </c>
      <c r="BJ159" s="24" t="s">
        <v>78</v>
      </c>
      <c r="BK159" s="192">
        <f>ROUND(I159*H159,2)</f>
        <v>0</v>
      </c>
      <c r="BL159" s="24" t="s">
        <v>173</v>
      </c>
      <c r="BM159" s="24" t="s">
        <v>1994</v>
      </c>
    </row>
    <row r="160" spans="2:65" s="1" customFormat="1" ht="40.5">
      <c r="B160" s="41"/>
      <c r="D160" s="193" t="s">
        <v>175</v>
      </c>
      <c r="F160" s="194" t="s">
        <v>1995</v>
      </c>
      <c r="I160" s="195"/>
      <c r="L160" s="41"/>
      <c r="M160" s="196"/>
      <c r="N160" s="42"/>
      <c r="O160" s="42"/>
      <c r="P160" s="42"/>
      <c r="Q160" s="42"/>
      <c r="R160" s="42"/>
      <c r="S160" s="42"/>
      <c r="T160" s="70"/>
      <c r="AT160" s="24" t="s">
        <v>175</v>
      </c>
      <c r="AU160" s="24" t="s">
        <v>186</v>
      </c>
    </row>
    <row r="161" spans="2:65" s="1" customFormat="1" ht="27">
      <c r="B161" s="41"/>
      <c r="D161" s="193" t="s">
        <v>182</v>
      </c>
      <c r="F161" s="197" t="s">
        <v>1917</v>
      </c>
      <c r="I161" s="195"/>
      <c r="L161" s="41"/>
      <c r="M161" s="196"/>
      <c r="N161" s="42"/>
      <c r="O161" s="42"/>
      <c r="P161" s="42"/>
      <c r="Q161" s="42"/>
      <c r="R161" s="42"/>
      <c r="S161" s="42"/>
      <c r="T161" s="70"/>
      <c r="AT161" s="24" t="s">
        <v>182</v>
      </c>
      <c r="AU161" s="24" t="s">
        <v>186</v>
      </c>
    </row>
    <row r="162" spans="2:65" s="11" customFormat="1" ht="22.35" customHeight="1">
      <c r="B162" s="167"/>
      <c r="D162" s="168" t="s">
        <v>70</v>
      </c>
      <c r="E162" s="178" t="s">
        <v>1996</v>
      </c>
      <c r="F162" s="178" t="s">
        <v>1997</v>
      </c>
      <c r="I162" s="170"/>
      <c r="J162" s="179">
        <f>BK162</f>
        <v>0</v>
      </c>
      <c r="L162" s="167"/>
      <c r="M162" s="172"/>
      <c r="N162" s="173"/>
      <c r="O162" s="173"/>
      <c r="P162" s="174">
        <f>SUM(P163:P164)</f>
        <v>0</v>
      </c>
      <c r="Q162" s="173"/>
      <c r="R162" s="174">
        <f>SUM(R163:R164)</f>
        <v>0</v>
      </c>
      <c r="S162" s="173"/>
      <c r="T162" s="175">
        <f>SUM(T163:T164)</f>
        <v>0</v>
      </c>
      <c r="AR162" s="168" t="s">
        <v>200</v>
      </c>
      <c r="AT162" s="176" t="s">
        <v>70</v>
      </c>
      <c r="AU162" s="176" t="s">
        <v>80</v>
      </c>
      <c r="AY162" s="168" t="s">
        <v>167</v>
      </c>
      <c r="BK162" s="177">
        <f>SUM(BK163:BK164)</f>
        <v>0</v>
      </c>
    </row>
    <row r="163" spans="2:65" s="1" customFormat="1" ht="16.5" customHeight="1">
      <c r="B163" s="180"/>
      <c r="C163" s="181" t="s">
        <v>259</v>
      </c>
      <c r="D163" s="181" t="s">
        <v>169</v>
      </c>
      <c r="E163" s="182" t="s">
        <v>1998</v>
      </c>
      <c r="F163" s="183" t="s">
        <v>1999</v>
      </c>
      <c r="G163" s="184" t="s">
        <v>172</v>
      </c>
      <c r="H163" s="185">
        <v>1</v>
      </c>
      <c r="I163" s="186"/>
      <c r="J163" s="187">
        <f>ROUND(I163*H163,2)</f>
        <v>0</v>
      </c>
      <c r="K163" s="183" t="s">
        <v>5</v>
      </c>
      <c r="L163" s="41"/>
      <c r="M163" s="188" t="s">
        <v>5</v>
      </c>
      <c r="N163" s="189" t="s">
        <v>42</v>
      </c>
      <c r="O163" s="42"/>
      <c r="P163" s="190">
        <f>O163*H163</f>
        <v>0</v>
      </c>
      <c r="Q163" s="190">
        <v>0</v>
      </c>
      <c r="R163" s="190">
        <f>Q163*H163</f>
        <v>0</v>
      </c>
      <c r="S163" s="190">
        <v>0</v>
      </c>
      <c r="T163" s="191">
        <f>S163*H163</f>
        <v>0</v>
      </c>
      <c r="AR163" s="24" t="s">
        <v>2000</v>
      </c>
      <c r="AT163" s="24" t="s">
        <v>169</v>
      </c>
      <c r="AU163" s="24" t="s">
        <v>186</v>
      </c>
      <c r="AY163" s="24" t="s">
        <v>167</v>
      </c>
      <c r="BE163" s="192">
        <f>IF(N163="základní",J163,0)</f>
        <v>0</v>
      </c>
      <c r="BF163" s="192">
        <f>IF(N163="snížená",J163,0)</f>
        <v>0</v>
      </c>
      <c r="BG163" s="192">
        <f>IF(N163="zákl. přenesená",J163,0)</f>
        <v>0</v>
      </c>
      <c r="BH163" s="192">
        <f>IF(N163="sníž. přenesená",J163,0)</f>
        <v>0</v>
      </c>
      <c r="BI163" s="192">
        <f>IF(N163="nulová",J163,0)</f>
        <v>0</v>
      </c>
      <c r="BJ163" s="24" t="s">
        <v>78</v>
      </c>
      <c r="BK163" s="192">
        <f>ROUND(I163*H163,2)</f>
        <v>0</v>
      </c>
      <c r="BL163" s="24" t="s">
        <v>2000</v>
      </c>
      <c r="BM163" s="24" t="s">
        <v>2001</v>
      </c>
    </row>
    <row r="164" spans="2:65" s="1" customFormat="1" ht="40.5">
      <c r="B164" s="41"/>
      <c r="D164" s="193" t="s">
        <v>175</v>
      </c>
      <c r="F164" s="194" t="s">
        <v>2002</v>
      </c>
      <c r="I164" s="195"/>
      <c r="L164" s="41"/>
      <c r="M164" s="196"/>
      <c r="N164" s="42"/>
      <c r="O164" s="42"/>
      <c r="P164" s="42"/>
      <c r="Q164" s="42"/>
      <c r="R164" s="42"/>
      <c r="S164" s="42"/>
      <c r="T164" s="70"/>
      <c r="AT164" s="24" t="s">
        <v>175</v>
      </c>
      <c r="AU164" s="24" t="s">
        <v>186</v>
      </c>
    </row>
    <row r="165" spans="2:65" s="11" customFormat="1" ht="22.35" customHeight="1">
      <c r="B165" s="167"/>
      <c r="D165" s="168" t="s">
        <v>70</v>
      </c>
      <c r="E165" s="178" t="s">
        <v>2003</v>
      </c>
      <c r="F165" s="178" t="s">
        <v>2004</v>
      </c>
      <c r="I165" s="170"/>
      <c r="J165" s="179">
        <f>BK165</f>
        <v>0</v>
      </c>
      <c r="L165" s="167"/>
      <c r="M165" s="172"/>
      <c r="N165" s="173"/>
      <c r="O165" s="173"/>
      <c r="P165" s="174">
        <f>SUM(P166:P167)</f>
        <v>0</v>
      </c>
      <c r="Q165" s="173"/>
      <c r="R165" s="174">
        <f>SUM(R166:R167)</f>
        <v>0</v>
      </c>
      <c r="S165" s="173"/>
      <c r="T165" s="175">
        <f>SUM(T166:T167)</f>
        <v>0</v>
      </c>
      <c r="AR165" s="168" t="s">
        <v>200</v>
      </c>
      <c r="AT165" s="176" t="s">
        <v>70</v>
      </c>
      <c r="AU165" s="176" t="s">
        <v>80</v>
      </c>
      <c r="AY165" s="168" t="s">
        <v>167</v>
      </c>
      <c r="BK165" s="177">
        <f>SUM(BK166:BK167)</f>
        <v>0</v>
      </c>
    </row>
    <row r="166" spans="2:65" s="1" customFormat="1" ht="16.5" customHeight="1">
      <c r="B166" s="180"/>
      <c r="C166" s="181" t="s">
        <v>265</v>
      </c>
      <c r="D166" s="181" t="s">
        <v>169</v>
      </c>
      <c r="E166" s="182" t="s">
        <v>2005</v>
      </c>
      <c r="F166" s="183" t="s">
        <v>2006</v>
      </c>
      <c r="G166" s="184" t="s">
        <v>172</v>
      </c>
      <c r="H166" s="185">
        <v>1</v>
      </c>
      <c r="I166" s="186"/>
      <c r="J166" s="187">
        <f>ROUND(I166*H166,2)</f>
        <v>0</v>
      </c>
      <c r="K166" s="183" t="s">
        <v>5</v>
      </c>
      <c r="L166" s="41"/>
      <c r="M166" s="188" t="s">
        <v>5</v>
      </c>
      <c r="N166" s="189" t="s">
        <v>42</v>
      </c>
      <c r="O166" s="42"/>
      <c r="P166" s="190">
        <f>O166*H166</f>
        <v>0</v>
      </c>
      <c r="Q166" s="190">
        <v>0</v>
      </c>
      <c r="R166" s="190">
        <f>Q166*H166</f>
        <v>0</v>
      </c>
      <c r="S166" s="190">
        <v>0</v>
      </c>
      <c r="T166" s="191">
        <f>S166*H166</f>
        <v>0</v>
      </c>
      <c r="AR166" s="24" t="s">
        <v>173</v>
      </c>
      <c r="AT166" s="24" t="s">
        <v>169</v>
      </c>
      <c r="AU166" s="24" t="s">
        <v>186</v>
      </c>
      <c r="AY166" s="24" t="s">
        <v>167</v>
      </c>
      <c r="BE166" s="192">
        <f>IF(N166="základní",J166,0)</f>
        <v>0</v>
      </c>
      <c r="BF166" s="192">
        <f>IF(N166="snížená",J166,0)</f>
        <v>0</v>
      </c>
      <c r="BG166" s="192">
        <f>IF(N166="zákl. přenesená",J166,0)</f>
        <v>0</v>
      </c>
      <c r="BH166" s="192">
        <f>IF(N166="sníž. přenesená",J166,0)</f>
        <v>0</v>
      </c>
      <c r="BI166" s="192">
        <f>IF(N166="nulová",J166,0)</f>
        <v>0</v>
      </c>
      <c r="BJ166" s="24" t="s">
        <v>78</v>
      </c>
      <c r="BK166" s="192">
        <f>ROUND(I166*H166,2)</f>
        <v>0</v>
      </c>
      <c r="BL166" s="24" t="s">
        <v>173</v>
      </c>
      <c r="BM166" s="24" t="s">
        <v>2007</v>
      </c>
    </row>
    <row r="167" spans="2:65" s="1" customFormat="1">
      <c r="B167" s="41"/>
      <c r="D167" s="193" t="s">
        <v>175</v>
      </c>
      <c r="F167" s="194" t="s">
        <v>2006</v>
      </c>
      <c r="I167" s="195"/>
      <c r="L167" s="41"/>
      <c r="M167" s="206"/>
      <c r="N167" s="207"/>
      <c r="O167" s="207"/>
      <c r="P167" s="207"/>
      <c r="Q167" s="207"/>
      <c r="R167" s="207"/>
      <c r="S167" s="207"/>
      <c r="T167" s="208"/>
      <c r="AT167" s="24" t="s">
        <v>175</v>
      </c>
      <c r="AU167" s="24" t="s">
        <v>186</v>
      </c>
    </row>
    <row r="168" spans="2:65" s="1" customFormat="1" ht="6.95" customHeight="1">
      <c r="B168" s="56"/>
      <c r="C168" s="57"/>
      <c r="D168" s="57"/>
      <c r="E168" s="57"/>
      <c r="F168" s="57"/>
      <c r="G168" s="57"/>
      <c r="H168" s="57"/>
      <c r="I168" s="134"/>
      <c r="J168" s="57"/>
      <c r="K168" s="57"/>
      <c r="L168" s="41"/>
    </row>
  </sheetData>
  <autoFilter ref="C97:K167"/>
  <mergeCells count="13">
    <mergeCell ref="E90:H90"/>
    <mergeCell ref="G1:H1"/>
    <mergeCell ref="L2:V2"/>
    <mergeCell ref="E49:H49"/>
    <mergeCell ref="E51:H51"/>
    <mergeCell ref="J55:J56"/>
    <mergeCell ref="E86:H86"/>
    <mergeCell ref="E88:H88"/>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241" customWidth="1"/>
    <col min="2" max="2" width="1.6640625" style="241" customWidth="1"/>
    <col min="3" max="4" width="5" style="241" customWidth="1"/>
    <col min="5" max="5" width="11.6640625" style="241" customWidth="1"/>
    <col min="6" max="6" width="9.1640625" style="241" customWidth="1"/>
    <col min="7" max="7" width="5" style="241" customWidth="1"/>
    <col min="8" max="8" width="77.83203125" style="241" customWidth="1"/>
    <col min="9" max="10" width="20" style="241" customWidth="1"/>
    <col min="11" max="11" width="1.6640625" style="241" customWidth="1"/>
  </cols>
  <sheetData>
    <row r="1" spans="2:11" ht="37.5" customHeight="1"/>
    <row r="2" spans="2:11" ht="7.5" customHeight="1">
      <c r="B2" s="242"/>
      <c r="C2" s="243"/>
      <c r="D2" s="243"/>
      <c r="E2" s="243"/>
      <c r="F2" s="243"/>
      <c r="G2" s="243"/>
      <c r="H2" s="243"/>
      <c r="I2" s="243"/>
      <c r="J2" s="243"/>
      <c r="K2" s="244"/>
    </row>
    <row r="3" spans="2:11" s="15" customFormat="1" ht="45" customHeight="1">
      <c r="B3" s="245"/>
      <c r="C3" s="477" t="s">
        <v>2008</v>
      </c>
      <c r="D3" s="477"/>
      <c r="E3" s="477"/>
      <c r="F3" s="477"/>
      <c r="G3" s="477"/>
      <c r="H3" s="477"/>
      <c r="I3" s="477"/>
      <c r="J3" s="477"/>
      <c r="K3" s="246"/>
    </row>
    <row r="4" spans="2:11" ht="25.5" customHeight="1">
      <c r="B4" s="247"/>
      <c r="C4" s="484" t="s">
        <v>2009</v>
      </c>
      <c r="D4" s="484"/>
      <c r="E4" s="484"/>
      <c r="F4" s="484"/>
      <c r="G4" s="484"/>
      <c r="H4" s="484"/>
      <c r="I4" s="484"/>
      <c r="J4" s="484"/>
      <c r="K4" s="248"/>
    </row>
    <row r="5" spans="2:11" ht="5.25" customHeight="1">
      <c r="B5" s="247"/>
      <c r="C5" s="249"/>
      <c r="D5" s="249"/>
      <c r="E5" s="249"/>
      <c r="F5" s="249"/>
      <c r="G5" s="249"/>
      <c r="H5" s="249"/>
      <c r="I5" s="249"/>
      <c r="J5" s="249"/>
      <c r="K5" s="248"/>
    </row>
    <row r="6" spans="2:11" ht="15" customHeight="1">
      <c r="B6" s="247"/>
      <c r="C6" s="480" t="s">
        <v>2010</v>
      </c>
      <c r="D6" s="480"/>
      <c r="E6" s="480"/>
      <c r="F6" s="480"/>
      <c r="G6" s="480"/>
      <c r="H6" s="480"/>
      <c r="I6" s="480"/>
      <c r="J6" s="480"/>
      <c r="K6" s="248"/>
    </row>
    <row r="7" spans="2:11" ht="15" customHeight="1">
      <c r="B7" s="251"/>
      <c r="C7" s="480" t="s">
        <v>2011</v>
      </c>
      <c r="D7" s="480"/>
      <c r="E7" s="480"/>
      <c r="F7" s="480"/>
      <c r="G7" s="480"/>
      <c r="H7" s="480"/>
      <c r="I7" s="480"/>
      <c r="J7" s="480"/>
      <c r="K7" s="248"/>
    </row>
    <row r="8" spans="2:11" ht="12.75" customHeight="1">
      <c r="B8" s="251"/>
      <c r="C8" s="250"/>
      <c r="D8" s="250"/>
      <c r="E8" s="250"/>
      <c r="F8" s="250"/>
      <c r="G8" s="250"/>
      <c r="H8" s="250"/>
      <c r="I8" s="250"/>
      <c r="J8" s="250"/>
      <c r="K8" s="248"/>
    </row>
    <row r="9" spans="2:11" ht="15" customHeight="1">
      <c r="B9" s="251"/>
      <c r="C9" s="480" t="s">
        <v>2012</v>
      </c>
      <c r="D9" s="480"/>
      <c r="E9" s="480"/>
      <c r="F9" s="480"/>
      <c r="G9" s="480"/>
      <c r="H9" s="480"/>
      <c r="I9" s="480"/>
      <c r="J9" s="480"/>
      <c r="K9" s="248"/>
    </row>
    <row r="10" spans="2:11" ht="15" customHeight="1">
      <c r="B10" s="251"/>
      <c r="C10" s="250"/>
      <c r="D10" s="480" t="s">
        <v>2013</v>
      </c>
      <c r="E10" s="480"/>
      <c r="F10" s="480"/>
      <c r="G10" s="480"/>
      <c r="H10" s="480"/>
      <c r="I10" s="480"/>
      <c r="J10" s="480"/>
      <c r="K10" s="248"/>
    </row>
    <row r="11" spans="2:11" ht="15" customHeight="1">
      <c r="B11" s="251"/>
      <c r="C11" s="252"/>
      <c r="D11" s="480" t="s">
        <v>2014</v>
      </c>
      <c r="E11" s="480"/>
      <c r="F11" s="480"/>
      <c r="G11" s="480"/>
      <c r="H11" s="480"/>
      <c r="I11" s="480"/>
      <c r="J11" s="480"/>
      <c r="K11" s="248"/>
    </row>
    <row r="12" spans="2:11" ht="12.75" customHeight="1">
      <c r="B12" s="251"/>
      <c r="C12" s="252"/>
      <c r="D12" s="252"/>
      <c r="E12" s="252"/>
      <c r="F12" s="252"/>
      <c r="G12" s="252"/>
      <c r="H12" s="252"/>
      <c r="I12" s="252"/>
      <c r="J12" s="252"/>
      <c r="K12" s="248"/>
    </row>
    <row r="13" spans="2:11" ht="15" customHeight="1">
      <c r="B13" s="251"/>
      <c r="C13" s="252"/>
      <c r="D13" s="480" t="s">
        <v>2015</v>
      </c>
      <c r="E13" s="480"/>
      <c r="F13" s="480"/>
      <c r="G13" s="480"/>
      <c r="H13" s="480"/>
      <c r="I13" s="480"/>
      <c r="J13" s="480"/>
      <c r="K13" s="248"/>
    </row>
    <row r="14" spans="2:11" ht="15" customHeight="1">
      <c r="B14" s="251"/>
      <c r="C14" s="252"/>
      <c r="D14" s="480" t="s">
        <v>2016</v>
      </c>
      <c r="E14" s="480"/>
      <c r="F14" s="480"/>
      <c r="G14" s="480"/>
      <c r="H14" s="480"/>
      <c r="I14" s="480"/>
      <c r="J14" s="480"/>
      <c r="K14" s="248"/>
    </row>
    <row r="15" spans="2:11" ht="15" customHeight="1">
      <c r="B15" s="251"/>
      <c r="C15" s="252"/>
      <c r="D15" s="480" t="s">
        <v>2017</v>
      </c>
      <c r="E15" s="480"/>
      <c r="F15" s="480"/>
      <c r="G15" s="480"/>
      <c r="H15" s="480"/>
      <c r="I15" s="480"/>
      <c r="J15" s="480"/>
      <c r="K15" s="248"/>
    </row>
    <row r="16" spans="2:11" ht="15" customHeight="1">
      <c r="B16" s="251"/>
      <c r="C16" s="252"/>
      <c r="D16" s="252"/>
      <c r="E16" s="253" t="s">
        <v>77</v>
      </c>
      <c r="F16" s="480" t="s">
        <v>2018</v>
      </c>
      <c r="G16" s="480"/>
      <c r="H16" s="480"/>
      <c r="I16" s="480"/>
      <c r="J16" s="480"/>
      <c r="K16" s="248"/>
    </row>
    <row r="17" spans="2:11" ht="15" customHeight="1">
      <c r="B17" s="251"/>
      <c r="C17" s="252"/>
      <c r="D17" s="252"/>
      <c r="E17" s="253" t="s">
        <v>2019</v>
      </c>
      <c r="F17" s="480" t="s">
        <v>2020</v>
      </c>
      <c r="G17" s="480"/>
      <c r="H17" s="480"/>
      <c r="I17" s="480"/>
      <c r="J17" s="480"/>
      <c r="K17" s="248"/>
    </row>
    <row r="18" spans="2:11" ht="15" customHeight="1">
      <c r="B18" s="251"/>
      <c r="C18" s="252"/>
      <c r="D18" s="252"/>
      <c r="E18" s="253" t="s">
        <v>2021</v>
      </c>
      <c r="F18" s="480" t="s">
        <v>2022</v>
      </c>
      <c r="G18" s="480"/>
      <c r="H18" s="480"/>
      <c r="I18" s="480"/>
      <c r="J18" s="480"/>
      <c r="K18" s="248"/>
    </row>
    <row r="19" spans="2:11" ht="15" customHeight="1">
      <c r="B19" s="251"/>
      <c r="C19" s="252"/>
      <c r="D19" s="252"/>
      <c r="E19" s="253" t="s">
        <v>2023</v>
      </c>
      <c r="F19" s="480" t="s">
        <v>2024</v>
      </c>
      <c r="G19" s="480"/>
      <c r="H19" s="480"/>
      <c r="I19" s="480"/>
      <c r="J19" s="480"/>
      <c r="K19" s="248"/>
    </row>
    <row r="20" spans="2:11" ht="15" customHeight="1">
      <c r="B20" s="251"/>
      <c r="C20" s="252"/>
      <c r="D20" s="252"/>
      <c r="E20" s="253" t="s">
        <v>2025</v>
      </c>
      <c r="F20" s="480" t="s">
        <v>2026</v>
      </c>
      <c r="G20" s="480"/>
      <c r="H20" s="480"/>
      <c r="I20" s="480"/>
      <c r="J20" s="480"/>
      <c r="K20" s="248"/>
    </row>
    <row r="21" spans="2:11" ht="15" customHeight="1">
      <c r="B21" s="251"/>
      <c r="C21" s="252"/>
      <c r="D21" s="252"/>
      <c r="E21" s="253" t="s">
        <v>84</v>
      </c>
      <c r="F21" s="480" t="s">
        <v>2027</v>
      </c>
      <c r="G21" s="480"/>
      <c r="H21" s="480"/>
      <c r="I21" s="480"/>
      <c r="J21" s="480"/>
      <c r="K21" s="248"/>
    </row>
    <row r="22" spans="2:11" ht="12.75" customHeight="1">
      <c r="B22" s="251"/>
      <c r="C22" s="252"/>
      <c r="D22" s="252"/>
      <c r="E22" s="252"/>
      <c r="F22" s="252"/>
      <c r="G22" s="252"/>
      <c r="H22" s="252"/>
      <c r="I22" s="252"/>
      <c r="J22" s="252"/>
      <c r="K22" s="248"/>
    </row>
    <row r="23" spans="2:11" ht="15" customHeight="1">
      <c r="B23" s="251"/>
      <c r="C23" s="480" t="s">
        <v>2028</v>
      </c>
      <c r="D23" s="480"/>
      <c r="E23" s="480"/>
      <c r="F23" s="480"/>
      <c r="G23" s="480"/>
      <c r="H23" s="480"/>
      <c r="I23" s="480"/>
      <c r="J23" s="480"/>
      <c r="K23" s="248"/>
    </row>
    <row r="24" spans="2:11" ht="15" customHeight="1">
      <c r="B24" s="251"/>
      <c r="C24" s="480" t="s">
        <v>2029</v>
      </c>
      <c r="D24" s="480"/>
      <c r="E24" s="480"/>
      <c r="F24" s="480"/>
      <c r="G24" s="480"/>
      <c r="H24" s="480"/>
      <c r="I24" s="480"/>
      <c r="J24" s="480"/>
      <c r="K24" s="248"/>
    </row>
    <row r="25" spans="2:11" ht="15" customHeight="1">
      <c r="B25" s="251"/>
      <c r="C25" s="250"/>
      <c r="D25" s="480" t="s">
        <v>2030</v>
      </c>
      <c r="E25" s="480"/>
      <c r="F25" s="480"/>
      <c r="G25" s="480"/>
      <c r="H25" s="480"/>
      <c r="I25" s="480"/>
      <c r="J25" s="480"/>
      <c r="K25" s="248"/>
    </row>
    <row r="26" spans="2:11" ht="15" customHeight="1">
      <c r="B26" s="251"/>
      <c r="C26" s="252"/>
      <c r="D26" s="480" t="s">
        <v>2031</v>
      </c>
      <c r="E26" s="480"/>
      <c r="F26" s="480"/>
      <c r="G26" s="480"/>
      <c r="H26" s="480"/>
      <c r="I26" s="480"/>
      <c r="J26" s="480"/>
      <c r="K26" s="248"/>
    </row>
    <row r="27" spans="2:11" ht="12.75" customHeight="1">
      <c r="B27" s="251"/>
      <c r="C27" s="252"/>
      <c r="D27" s="252"/>
      <c r="E27" s="252"/>
      <c r="F27" s="252"/>
      <c r="G27" s="252"/>
      <c r="H27" s="252"/>
      <c r="I27" s="252"/>
      <c r="J27" s="252"/>
      <c r="K27" s="248"/>
    </row>
    <row r="28" spans="2:11" ht="15" customHeight="1">
      <c r="B28" s="251"/>
      <c r="C28" s="252"/>
      <c r="D28" s="480" t="s">
        <v>2032</v>
      </c>
      <c r="E28" s="480"/>
      <c r="F28" s="480"/>
      <c r="G28" s="480"/>
      <c r="H28" s="480"/>
      <c r="I28" s="480"/>
      <c r="J28" s="480"/>
      <c r="K28" s="248"/>
    </row>
    <row r="29" spans="2:11" ht="15" customHeight="1">
      <c r="B29" s="251"/>
      <c r="C29" s="252"/>
      <c r="D29" s="480" t="s">
        <v>2033</v>
      </c>
      <c r="E29" s="480"/>
      <c r="F29" s="480"/>
      <c r="G29" s="480"/>
      <c r="H29" s="480"/>
      <c r="I29" s="480"/>
      <c r="J29" s="480"/>
      <c r="K29" s="248"/>
    </row>
    <row r="30" spans="2:11" ht="12.75" customHeight="1">
      <c r="B30" s="251"/>
      <c r="C30" s="252"/>
      <c r="D30" s="252"/>
      <c r="E30" s="252"/>
      <c r="F30" s="252"/>
      <c r="G30" s="252"/>
      <c r="H30" s="252"/>
      <c r="I30" s="252"/>
      <c r="J30" s="252"/>
      <c r="K30" s="248"/>
    </row>
    <row r="31" spans="2:11" ht="15" customHeight="1">
      <c r="B31" s="251"/>
      <c r="C31" s="252"/>
      <c r="D31" s="480" t="s">
        <v>2034</v>
      </c>
      <c r="E31" s="480"/>
      <c r="F31" s="480"/>
      <c r="G31" s="480"/>
      <c r="H31" s="480"/>
      <c r="I31" s="480"/>
      <c r="J31" s="480"/>
      <c r="K31" s="248"/>
    </row>
    <row r="32" spans="2:11" ht="15" customHeight="1">
      <c r="B32" s="251"/>
      <c r="C32" s="252"/>
      <c r="D32" s="480" t="s">
        <v>2035</v>
      </c>
      <c r="E32" s="480"/>
      <c r="F32" s="480"/>
      <c r="G32" s="480"/>
      <c r="H32" s="480"/>
      <c r="I32" s="480"/>
      <c r="J32" s="480"/>
      <c r="K32" s="248"/>
    </row>
    <row r="33" spans="2:11" ht="15" customHeight="1">
      <c r="B33" s="251"/>
      <c r="C33" s="252"/>
      <c r="D33" s="480" t="s">
        <v>2036</v>
      </c>
      <c r="E33" s="480"/>
      <c r="F33" s="480"/>
      <c r="G33" s="480"/>
      <c r="H33" s="480"/>
      <c r="I33" s="480"/>
      <c r="J33" s="480"/>
      <c r="K33" s="248"/>
    </row>
    <row r="34" spans="2:11" ht="15" customHeight="1">
      <c r="B34" s="251"/>
      <c r="C34" s="252"/>
      <c r="D34" s="250"/>
      <c r="E34" s="254" t="s">
        <v>152</v>
      </c>
      <c r="F34" s="250"/>
      <c r="G34" s="480" t="s">
        <v>2037</v>
      </c>
      <c r="H34" s="480"/>
      <c r="I34" s="480"/>
      <c r="J34" s="480"/>
      <c r="K34" s="248"/>
    </row>
    <row r="35" spans="2:11" ht="30.75" customHeight="1">
      <c r="B35" s="251"/>
      <c r="C35" s="252"/>
      <c r="D35" s="250"/>
      <c r="E35" s="254" t="s">
        <v>2038</v>
      </c>
      <c r="F35" s="250"/>
      <c r="G35" s="480" t="s">
        <v>2039</v>
      </c>
      <c r="H35" s="480"/>
      <c r="I35" s="480"/>
      <c r="J35" s="480"/>
      <c r="K35" s="248"/>
    </row>
    <row r="36" spans="2:11" ht="15" customHeight="1">
      <c r="B36" s="251"/>
      <c r="C36" s="252"/>
      <c r="D36" s="250"/>
      <c r="E36" s="254" t="s">
        <v>52</v>
      </c>
      <c r="F36" s="250"/>
      <c r="G36" s="480" t="s">
        <v>2040</v>
      </c>
      <c r="H36" s="480"/>
      <c r="I36" s="480"/>
      <c r="J36" s="480"/>
      <c r="K36" s="248"/>
    </row>
    <row r="37" spans="2:11" ht="15" customHeight="1">
      <c r="B37" s="251"/>
      <c r="C37" s="252"/>
      <c r="D37" s="250"/>
      <c r="E37" s="254" t="s">
        <v>153</v>
      </c>
      <c r="F37" s="250"/>
      <c r="G37" s="480" t="s">
        <v>2041</v>
      </c>
      <c r="H37" s="480"/>
      <c r="I37" s="480"/>
      <c r="J37" s="480"/>
      <c r="K37" s="248"/>
    </row>
    <row r="38" spans="2:11" ht="15" customHeight="1">
      <c r="B38" s="251"/>
      <c r="C38" s="252"/>
      <c r="D38" s="250"/>
      <c r="E38" s="254" t="s">
        <v>154</v>
      </c>
      <c r="F38" s="250"/>
      <c r="G38" s="480" t="s">
        <v>2042</v>
      </c>
      <c r="H38" s="480"/>
      <c r="I38" s="480"/>
      <c r="J38" s="480"/>
      <c r="K38" s="248"/>
    </row>
    <row r="39" spans="2:11" ht="15" customHeight="1">
      <c r="B39" s="251"/>
      <c r="C39" s="252"/>
      <c r="D39" s="250"/>
      <c r="E39" s="254" t="s">
        <v>155</v>
      </c>
      <c r="F39" s="250"/>
      <c r="G39" s="480" t="s">
        <v>2043</v>
      </c>
      <c r="H39" s="480"/>
      <c r="I39" s="480"/>
      <c r="J39" s="480"/>
      <c r="K39" s="248"/>
    </row>
    <row r="40" spans="2:11" ht="15" customHeight="1">
      <c r="B40" s="251"/>
      <c r="C40" s="252"/>
      <c r="D40" s="250"/>
      <c r="E40" s="254" t="s">
        <v>2044</v>
      </c>
      <c r="F40" s="250"/>
      <c r="G40" s="480" t="s">
        <v>2045</v>
      </c>
      <c r="H40" s="480"/>
      <c r="I40" s="480"/>
      <c r="J40" s="480"/>
      <c r="K40" s="248"/>
    </row>
    <row r="41" spans="2:11" ht="15" customHeight="1">
      <c r="B41" s="251"/>
      <c r="C41" s="252"/>
      <c r="D41" s="250"/>
      <c r="E41" s="254"/>
      <c r="F41" s="250"/>
      <c r="G41" s="480" t="s">
        <v>2046</v>
      </c>
      <c r="H41" s="480"/>
      <c r="I41" s="480"/>
      <c r="J41" s="480"/>
      <c r="K41" s="248"/>
    </row>
    <row r="42" spans="2:11" ht="15" customHeight="1">
      <c r="B42" s="251"/>
      <c r="C42" s="252"/>
      <c r="D42" s="250"/>
      <c r="E42" s="254" t="s">
        <v>2047</v>
      </c>
      <c r="F42" s="250"/>
      <c r="G42" s="480" t="s">
        <v>2048</v>
      </c>
      <c r="H42" s="480"/>
      <c r="I42" s="480"/>
      <c r="J42" s="480"/>
      <c r="K42" s="248"/>
    </row>
    <row r="43" spans="2:11" ht="15" customHeight="1">
      <c r="B43" s="251"/>
      <c r="C43" s="252"/>
      <c r="D43" s="250"/>
      <c r="E43" s="254" t="s">
        <v>157</v>
      </c>
      <c r="F43" s="250"/>
      <c r="G43" s="480" t="s">
        <v>2049</v>
      </c>
      <c r="H43" s="480"/>
      <c r="I43" s="480"/>
      <c r="J43" s="480"/>
      <c r="K43" s="248"/>
    </row>
    <row r="44" spans="2:11" ht="12.75" customHeight="1">
      <c r="B44" s="251"/>
      <c r="C44" s="252"/>
      <c r="D44" s="250"/>
      <c r="E44" s="250"/>
      <c r="F44" s="250"/>
      <c r="G44" s="250"/>
      <c r="H44" s="250"/>
      <c r="I44" s="250"/>
      <c r="J44" s="250"/>
      <c r="K44" s="248"/>
    </row>
    <row r="45" spans="2:11" ht="15" customHeight="1">
      <c r="B45" s="251"/>
      <c r="C45" s="252"/>
      <c r="D45" s="480" t="s">
        <v>2050</v>
      </c>
      <c r="E45" s="480"/>
      <c r="F45" s="480"/>
      <c r="G45" s="480"/>
      <c r="H45" s="480"/>
      <c r="I45" s="480"/>
      <c r="J45" s="480"/>
      <c r="K45" s="248"/>
    </row>
    <row r="46" spans="2:11" ht="15" customHeight="1">
      <c r="B46" s="251"/>
      <c r="C46" s="252"/>
      <c r="D46" s="252"/>
      <c r="E46" s="480" t="s">
        <v>2051</v>
      </c>
      <c r="F46" s="480"/>
      <c r="G46" s="480"/>
      <c r="H46" s="480"/>
      <c r="I46" s="480"/>
      <c r="J46" s="480"/>
      <c r="K46" s="248"/>
    </row>
    <row r="47" spans="2:11" ht="15" customHeight="1">
      <c r="B47" s="251"/>
      <c r="C47" s="252"/>
      <c r="D47" s="252"/>
      <c r="E47" s="480" t="s">
        <v>2052</v>
      </c>
      <c r="F47" s="480"/>
      <c r="G47" s="480"/>
      <c r="H47" s="480"/>
      <c r="I47" s="480"/>
      <c r="J47" s="480"/>
      <c r="K47" s="248"/>
    </row>
    <row r="48" spans="2:11" ht="15" customHeight="1">
      <c r="B48" s="251"/>
      <c r="C48" s="252"/>
      <c r="D48" s="252"/>
      <c r="E48" s="480" t="s">
        <v>2053</v>
      </c>
      <c r="F48" s="480"/>
      <c r="G48" s="480"/>
      <c r="H48" s="480"/>
      <c r="I48" s="480"/>
      <c r="J48" s="480"/>
      <c r="K48" s="248"/>
    </row>
    <row r="49" spans="2:11" ht="15" customHeight="1">
      <c r="B49" s="251"/>
      <c r="C49" s="252"/>
      <c r="D49" s="480" t="s">
        <v>2054</v>
      </c>
      <c r="E49" s="480"/>
      <c r="F49" s="480"/>
      <c r="G49" s="480"/>
      <c r="H49" s="480"/>
      <c r="I49" s="480"/>
      <c r="J49" s="480"/>
      <c r="K49" s="248"/>
    </row>
    <row r="50" spans="2:11" ht="25.5" customHeight="1">
      <c r="B50" s="247"/>
      <c r="C50" s="484" t="s">
        <v>2055</v>
      </c>
      <c r="D50" s="484"/>
      <c r="E50" s="484"/>
      <c r="F50" s="484"/>
      <c r="G50" s="484"/>
      <c r="H50" s="484"/>
      <c r="I50" s="484"/>
      <c r="J50" s="484"/>
      <c r="K50" s="248"/>
    </row>
    <row r="51" spans="2:11" ht="5.25" customHeight="1">
      <c r="B51" s="247"/>
      <c r="C51" s="249"/>
      <c r="D51" s="249"/>
      <c r="E51" s="249"/>
      <c r="F51" s="249"/>
      <c r="G51" s="249"/>
      <c r="H51" s="249"/>
      <c r="I51" s="249"/>
      <c r="J51" s="249"/>
      <c r="K51" s="248"/>
    </row>
    <row r="52" spans="2:11" ht="15" customHeight="1">
      <c r="B52" s="247"/>
      <c r="C52" s="480" t="s">
        <v>2056</v>
      </c>
      <c r="D52" s="480"/>
      <c r="E52" s="480"/>
      <c r="F52" s="480"/>
      <c r="G52" s="480"/>
      <c r="H52" s="480"/>
      <c r="I52" s="480"/>
      <c r="J52" s="480"/>
      <c r="K52" s="248"/>
    </row>
    <row r="53" spans="2:11" ht="15" customHeight="1">
      <c r="B53" s="247"/>
      <c r="C53" s="480" t="s">
        <v>2057</v>
      </c>
      <c r="D53" s="480"/>
      <c r="E53" s="480"/>
      <c r="F53" s="480"/>
      <c r="G53" s="480"/>
      <c r="H53" s="480"/>
      <c r="I53" s="480"/>
      <c r="J53" s="480"/>
      <c r="K53" s="248"/>
    </row>
    <row r="54" spans="2:11" ht="12.75" customHeight="1">
      <c r="B54" s="247"/>
      <c r="C54" s="250"/>
      <c r="D54" s="250"/>
      <c r="E54" s="250"/>
      <c r="F54" s="250"/>
      <c r="G54" s="250"/>
      <c r="H54" s="250"/>
      <c r="I54" s="250"/>
      <c r="J54" s="250"/>
      <c r="K54" s="248"/>
    </row>
    <row r="55" spans="2:11" ht="15" customHeight="1">
      <c r="B55" s="247"/>
      <c r="C55" s="480" t="s">
        <v>2058</v>
      </c>
      <c r="D55" s="480"/>
      <c r="E55" s="480"/>
      <c r="F55" s="480"/>
      <c r="G55" s="480"/>
      <c r="H55" s="480"/>
      <c r="I55" s="480"/>
      <c r="J55" s="480"/>
      <c r="K55" s="248"/>
    </row>
    <row r="56" spans="2:11" ht="15" customHeight="1">
      <c r="B56" s="247"/>
      <c r="C56" s="252"/>
      <c r="D56" s="480" t="s">
        <v>2059</v>
      </c>
      <c r="E56" s="480"/>
      <c r="F56" s="480"/>
      <c r="G56" s="480"/>
      <c r="H56" s="480"/>
      <c r="I56" s="480"/>
      <c r="J56" s="480"/>
      <c r="K56" s="248"/>
    </row>
    <row r="57" spans="2:11" ht="15" customHeight="1">
      <c r="B57" s="247"/>
      <c r="C57" s="252"/>
      <c r="D57" s="480" t="s">
        <v>2060</v>
      </c>
      <c r="E57" s="480"/>
      <c r="F57" s="480"/>
      <c r="G57" s="480"/>
      <c r="H57" s="480"/>
      <c r="I57" s="480"/>
      <c r="J57" s="480"/>
      <c r="K57" s="248"/>
    </row>
    <row r="58" spans="2:11" ht="15" customHeight="1">
      <c r="B58" s="247"/>
      <c r="C58" s="252"/>
      <c r="D58" s="480" t="s">
        <v>2061</v>
      </c>
      <c r="E58" s="480"/>
      <c r="F58" s="480"/>
      <c r="G58" s="480"/>
      <c r="H58" s="480"/>
      <c r="I58" s="480"/>
      <c r="J58" s="480"/>
      <c r="K58" s="248"/>
    </row>
    <row r="59" spans="2:11" ht="15" customHeight="1">
      <c r="B59" s="247"/>
      <c r="C59" s="252"/>
      <c r="D59" s="480" t="s">
        <v>2062</v>
      </c>
      <c r="E59" s="480"/>
      <c r="F59" s="480"/>
      <c r="G59" s="480"/>
      <c r="H59" s="480"/>
      <c r="I59" s="480"/>
      <c r="J59" s="480"/>
      <c r="K59" s="248"/>
    </row>
    <row r="60" spans="2:11" ht="15" customHeight="1">
      <c r="B60" s="247"/>
      <c r="C60" s="252"/>
      <c r="D60" s="481" t="s">
        <v>2063</v>
      </c>
      <c r="E60" s="481"/>
      <c r="F60" s="481"/>
      <c r="G60" s="481"/>
      <c r="H60" s="481"/>
      <c r="I60" s="481"/>
      <c r="J60" s="481"/>
      <c r="K60" s="248"/>
    </row>
    <row r="61" spans="2:11" ht="15" customHeight="1">
      <c r="B61" s="247"/>
      <c r="C61" s="252"/>
      <c r="D61" s="480" t="s">
        <v>2064</v>
      </c>
      <c r="E61" s="480"/>
      <c r="F61" s="480"/>
      <c r="G61" s="480"/>
      <c r="H61" s="480"/>
      <c r="I61" s="480"/>
      <c r="J61" s="480"/>
      <c r="K61" s="248"/>
    </row>
    <row r="62" spans="2:11" ht="12.75" customHeight="1">
      <c r="B62" s="247"/>
      <c r="C62" s="252"/>
      <c r="D62" s="252"/>
      <c r="E62" s="255"/>
      <c r="F62" s="252"/>
      <c r="G62" s="252"/>
      <c r="H62" s="252"/>
      <c r="I62" s="252"/>
      <c r="J62" s="252"/>
      <c r="K62" s="248"/>
    </row>
    <row r="63" spans="2:11" ht="15" customHeight="1">
      <c r="B63" s="247"/>
      <c r="C63" s="252"/>
      <c r="D63" s="480" t="s">
        <v>2065</v>
      </c>
      <c r="E63" s="480"/>
      <c r="F63" s="480"/>
      <c r="G63" s="480"/>
      <c r="H63" s="480"/>
      <c r="I63" s="480"/>
      <c r="J63" s="480"/>
      <c r="K63" s="248"/>
    </row>
    <row r="64" spans="2:11" ht="15" customHeight="1">
      <c r="B64" s="247"/>
      <c r="C64" s="252"/>
      <c r="D64" s="481" t="s">
        <v>2066</v>
      </c>
      <c r="E64" s="481"/>
      <c r="F64" s="481"/>
      <c r="G64" s="481"/>
      <c r="H64" s="481"/>
      <c r="I64" s="481"/>
      <c r="J64" s="481"/>
      <c r="K64" s="248"/>
    </row>
    <row r="65" spans="2:11" ht="15" customHeight="1">
      <c r="B65" s="247"/>
      <c r="C65" s="252"/>
      <c r="D65" s="480" t="s">
        <v>2067</v>
      </c>
      <c r="E65" s="480"/>
      <c r="F65" s="480"/>
      <c r="G65" s="480"/>
      <c r="H65" s="480"/>
      <c r="I65" s="480"/>
      <c r="J65" s="480"/>
      <c r="K65" s="248"/>
    </row>
    <row r="66" spans="2:11" ht="15" customHeight="1">
      <c r="B66" s="247"/>
      <c r="C66" s="252"/>
      <c r="D66" s="480" t="s">
        <v>2068</v>
      </c>
      <c r="E66" s="480"/>
      <c r="F66" s="480"/>
      <c r="G66" s="480"/>
      <c r="H66" s="480"/>
      <c r="I66" s="480"/>
      <c r="J66" s="480"/>
      <c r="K66" s="248"/>
    </row>
    <row r="67" spans="2:11" ht="15" customHeight="1">
      <c r="B67" s="247"/>
      <c r="C67" s="252"/>
      <c r="D67" s="480" t="s">
        <v>2069</v>
      </c>
      <c r="E67" s="480"/>
      <c r="F67" s="480"/>
      <c r="G67" s="480"/>
      <c r="H67" s="480"/>
      <c r="I67" s="480"/>
      <c r="J67" s="480"/>
      <c r="K67" s="248"/>
    </row>
    <row r="68" spans="2:11" ht="15" customHeight="1">
      <c r="B68" s="247"/>
      <c r="C68" s="252"/>
      <c r="D68" s="480" t="s">
        <v>2070</v>
      </c>
      <c r="E68" s="480"/>
      <c r="F68" s="480"/>
      <c r="G68" s="480"/>
      <c r="H68" s="480"/>
      <c r="I68" s="480"/>
      <c r="J68" s="480"/>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482" t="s">
        <v>132</v>
      </c>
      <c r="D73" s="482"/>
      <c r="E73" s="482"/>
      <c r="F73" s="482"/>
      <c r="G73" s="482"/>
      <c r="H73" s="482"/>
      <c r="I73" s="482"/>
      <c r="J73" s="482"/>
      <c r="K73" s="265"/>
    </row>
    <row r="74" spans="2:11" ht="17.25" customHeight="1">
      <c r="B74" s="264"/>
      <c r="C74" s="266" t="s">
        <v>2071</v>
      </c>
      <c r="D74" s="266"/>
      <c r="E74" s="266"/>
      <c r="F74" s="266" t="s">
        <v>2072</v>
      </c>
      <c r="G74" s="267"/>
      <c r="H74" s="266" t="s">
        <v>153</v>
      </c>
      <c r="I74" s="266" t="s">
        <v>56</v>
      </c>
      <c r="J74" s="266" t="s">
        <v>2073</v>
      </c>
      <c r="K74" s="265"/>
    </row>
    <row r="75" spans="2:11" ht="17.25" customHeight="1">
      <c r="B75" s="264"/>
      <c r="C75" s="268" t="s">
        <v>2074</v>
      </c>
      <c r="D75" s="268"/>
      <c r="E75" s="268"/>
      <c r="F75" s="269" t="s">
        <v>2075</v>
      </c>
      <c r="G75" s="270"/>
      <c r="H75" s="268"/>
      <c r="I75" s="268"/>
      <c r="J75" s="268" t="s">
        <v>2076</v>
      </c>
      <c r="K75" s="265"/>
    </row>
    <row r="76" spans="2:11" ht="5.25" customHeight="1">
      <c r="B76" s="264"/>
      <c r="C76" s="271"/>
      <c r="D76" s="271"/>
      <c r="E76" s="271"/>
      <c r="F76" s="271"/>
      <c r="G76" s="272"/>
      <c r="H76" s="271"/>
      <c r="I76" s="271"/>
      <c r="J76" s="271"/>
      <c r="K76" s="265"/>
    </row>
    <row r="77" spans="2:11" ht="15" customHeight="1">
      <c r="B77" s="264"/>
      <c r="C77" s="254" t="s">
        <v>52</v>
      </c>
      <c r="D77" s="271"/>
      <c r="E77" s="271"/>
      <c r="F77" s="273" t="s">
        <v>2077</v>
      </c>
      <c r="G77" s="272"/>
      <c r="H77" s="254" t="s">
        <v>2078</v>
      </c>
      <c r="I77" s="254" t="s">
        <v>2079</v>
      </c>
      <c r="J77" s="254">
        <v>20</v>
      </c>
      <c r="K77" s="265"/>
    </row>
    <row r="78" spans="2:11" ht="15" customHeight="1">
      <c r="B78" s="264"/>
      <c r="C78" s="254" t="s">
        <v>2080</v>
      </c>
      <c r="D78" s="254"/>
      <c r="E78" s="254"/>
      <c r="F78" s="273" t="s">
        <v>2077</v>
      </c>
      <c r="G78" s="272"/>
      <c r="H78" s="254" t="s">
        <v>2081</v>
      </c>
      <c r="I78" s="254" t="s">
        <v>2079</v>
      </c>
      <c r="J78" s="254">
        <v>120</v>
      </c>
      <c r="K78" s="265"/>
    </row>
    <row r="79" spans="2:11" ht="15" customHeight="1">
      <c r="B79" s="274"/>
      <c r="C79" s="254" t="s">
        <v>2082</v>
      </c>
      <c r="D79" s="254"/>
      <c r="E79" s="254"/>
      <c r="F79" s="273" t="s">
        <v>2083</v>
      </c>
      <c r="G79" s="272"/>
      <c r="H79" s="254" t="s">
        <v>2084</v>
      </c>
      <c r="I79" s="254" t="s">
        <v>2079</v>
      </c>
      <c r="J79" s="254">
        <v>50</v>
      </c>
      <c r="K79" s="265"/>
    </row>
    <row r="80" spans="2:11" ht="15" customHeight="1">
      <c r="B80" s="274"/>
      <c r="C80" s="254" t="s">
        <v>2085</v>
      </c>
      <c r="D80" s="254"/>
      <c r="E80" s="254"/>
      <c r="F80" s="273" t="s">
        <v>2077</v>
      </c>
      <c r="G80" s="272"/>
      <c r="H80" s="254" t="s">
        <v>2086</v>
      </c>
      <c r="I80" s="254" t="s">
        <v>2087</v>
      </c>
      <c r="J80" s="254"/>
      <c r="K80" s="265"/>
    </row>
    <row r="81" spans="2:11" ht="15" customHeight="1">
      <c r="B81" s="274"/>
      <c r="C81" s="275" t="s">
        <v>2088</v>
      </c>
      <c r="D81" s="275"/>
      <c r="E81" s="275"/>
      <c r="F81" s="276" t="s">
        <v>2083</v>
      </c>
      <c r="G81" s="275"/>
      <c r="H81" s="275" t="s">
        <v>2089</v>
      </c>
      <c r="I81" s="275" t="s">
        <v>2079</v>
      </c>
      <c r="J81" s="275">
        <v>15</v>
      </c>
      <c r="K81" s="265"/>
    </row>
    <row r="82" spans="2:11" ht="15" customHeight="1">
      <c r="B82" s="274"/>
      <c r="C82" s="275" t="s">
        <v>2090</v>
      </c>
      <c r="D82" s="275"/>
      <c r="E82" s="275"/>
      <c r="F82" s="276" t="s">
        <v>2083</v>
      </c>
      <c r="G82" s="275"/>
      <c r="H82" s="275" t="s">
        <v>2091</v>
      </c>
      <c r="I82" s="275" t="s">
        <v>2079</v>
      </c>
      <c r="J82" s="275">
        <v>15</v>
      </c>
      <c r="K82" s="265"/>
    </row>
    <row r="83" spans="2:11" ht="15" customHeight="1">
      <c r="B83" s="274"/>
      <c r="C83" s="275" t="s">
        <v>2092</v>
      </c>
      <c r="D83" s="275"/>
      <c r="E83" s="275"/>
      <c r="F83" s="276" t="s">
        <v>2083</v>
      </c>
      <c r="G83" s="275"/>
      <c r="H83" s="275" t="s">
        <v>2093</v>
      </c>
      <c r="I83" s="275" t="s">
        <v>2079</v>
      </c>
      <c r="J83" s="275">
        <v>20</v>
      </c>
      <c r="K83" s="265"/>
    </row>
    <row r="84" spans="2:11" ht="15" customHeight="1">
      <c r="B84" s="274"/>
      <c r="C84" s="275" t="s">
        <v>2094</v>
      </c>
      <c r="D84" s="275"/>
      <c r="E84" s="275"/>
      <c r="F84" s="276" t="s">
        <v>2083</v>
      </c>
      <c r="G84" s="275"/>
      <c r="H84" s="275" t="s">
        <v>2095</v>
      </c>
      <c r="I84" s="275" t="s">
        <v>2079</v>
      </c>
      <c r="J84" s="275">
        <v>20</v>
      </c>
      <c r="K84" s="265"/>
    </row>
    <row r="85" spans="2:11" ht="15" customHeight="1">
      <c r="B85" s="274"/>
      <c r="C85" s="254" t="s">
        <v>2096</v>
      </c>
      <c r="D85" s="254"/>
      <c r="E85" s="254"/>
      <c r="F85" s="273" t="s">
        <v>2083</v>
      </c>
      <c r="G85" s="272"/>
      <c r="H85" s="254" t="s">
        <v>2097</v>
      </c>
      <c r="I85" s="254" t="s">
        <v>2079</v>
      </c>
      <c r="J85" s="254">
        <v>50</v>
      </c>
      <c r="K85" s="265"/>
    </row>
    <row r="86" spans="2:11" ht="15" customHeight="1">
      <c r="B86" s="274"/>
      <c r="C86" s="254" t="s">
        <v>2098</v>
      </c>
      <c r="D86" s="254"/>
      <c r="E86" s="254"/>
      <c r="F86" s="273" t="s">
        <v>2083</v>
      </c>
      <c r="G86" s="272"/>
      <c r="H86" s="254" t="s">
        <v>2099</v>
      </c>
      <c r="I86" s="254" t="s">
        <v>2079</v>
      </c>
      <c r="J86" s="254">
        <v>20</v>
      </c>
      <c r="K86" s="265"/>
    </row>
    <row r="87" spans="2:11" ht="15" customHeight="1">
      <c r="B87" s="274"/>
      <c r="C87" s="254" t="s">
        <v>2100</v>
      </c>
      <c r="D87" s="254"/>
      <c r="E87" s="254"/>
      <c r="F87" s="273" t="s">
        <v>2083</v>
      </c>
      <c r="G87" s="272"/>
      <c r="H87" s="254" t="s">
        <v>2101</v>
      </c>
      <c r="I87" s="254" t="s">
        <v>2079</v>
      </c>
      <c r="J87" s="254">
        <v>20</v>
      </c>
      <c r="K87" s="265"/>
    </row>
    <row r="88" spans="2:11" ht="15" customHeight="1">
      <c r="B88" s="274"/>
      <c r="C88" s="254" t="s">
        <v>2102</v>
      </c>
      <c r="D88" s="254"/>
      <c r="E88" s="254"/>
      <c r="F88" s="273" t="s">
        <v>2083</v>
      </c>
      <c r="G88" s="272"/>
      <c r="H88" s="254" t="s">
        <v>2103</v>
      </c>
      <c r="I88" s="254" t="s">
        <v>2079</v>
      </c>
      <c r="J88" s="254">
        <v>50</v>
      </c>
      <c r="K88" s="265"/>
    </row>
    <row r="89" spans="2:11" ht="15" customHeight="1">
      <c r="B89" s="274"/>
      <c r="C89" s="254" t="s">
        <v>2104</v>
      </c>
      <c r="D89" s="254"/>
      <c r="E89" s="254"/>
      <c r="F89" s="273" t="s">
        <v>2083</v>
      </c>
      <c r="G89" s="272"/>
      <c r="H89" s="254" t="s">
        <v>2104</v>
      </c>
      <c r="I89" s="254" t="s">
        <v>2079</v>
      </c>
      <c r="J89" s="254">
        <v>50</v>
      </c>
      <c r="K89" s="265"/>
    </row>
    <row r="90" spans="2:11" ht="15" customHeight="1">
      <c r="B90" s="274"/>
      <c r="C90" s="254" t="s">
        <v>158</v>
      </c>
      <c r="D90" s="254"/>
      <c r="E90" s="254"/>
      <c r="F90" s="273" t="s">
        <v>2083</v>
      </c>
      <c r="G90" s="272"/>
      <c r="H90" s="254" t="s">
        <v>2105</v>
      </c>
      <c r="I90" s="254" t="s">
        <v>2079</v>
      </c>
      <c r="J90" s="254">
        <v>255</v>
      </c>
      <c r="K90" s="265"/>
    </row>
    <row r="91" spans="2:11" ht="15" customHeight="1">
      <c r="B91" s="274"/>
      <c r="C91" s="254" t="s">
        <v>2106</v>
      </c>
      <c r="D91" s="254"/>
      <c r="E91" s="254"/>
      <c r="F91" s="273" t="s">
        <v>2077</v>
      </c>
      <c r="G91" s="272"/>
      <c r="H91" s="254" t="s">
        <v>2107</v>
      </c>
      <c r="I91" s="254" t="s">
        <v>2108</v>
      </c>
      <c r="J91" s="254"/>
      <c r="K91" s="265"/>
    </row>
    <row r="92" spans="2:11" ht="15" customHeight="1">
      <c r="B92" s="274"/>
      <c r="C92" s="254" t="s">
        <v>2109</v>
      </c>
      <c r="D92" s="254"/>
      <c r="E92" s="254"/>
      <c r="F92" s="273" t="s">
        <v>2077</v>
      </c>
      <c r="G92" s="272"/>
      <c r="H92" s="254" t="s">
        <v>2110</v>
      </c>
      <c r="I92" s="254" t="s">
        <v>2111</v>
      </c>
      <c r="J92" s="254"/>
      <c r="K92" s="265"/>
    </row>
    <row r="93" spans="2:11" ht="15" customHeight="1">
      <c r="B93" s="274"/>
      <c r="C93" s="254" t="s">
        <v>2112</v>
      </c>
      <c r="D93" s="254"/>
      <c r="E93" s="254"/>
      <c r="F93" s="273" t="s">
        <v>2077</v>
      </c>
      <c r="G93" s="272"/>
      <c r="H93" s="254" t="s">
        <v>2112</v>
      </c>
      <c r="I93" s="254" t="s">
        <v>2111</v>
      </c>
      <c r="J93" s="254"/>
      <c r="K93" s="265"/>
    </row>
    <row r="94" spans="2:11" ht="15" customHeight="1">
      <c r="B94" s="274"/>
      <c r="C94" s="254" t="s">
        <v>37</v>
      </c>
      <c r="D94" s="254"/>
      <c r="E94" s="254"/>
      <c r="F94" s="273" t="s">
        <v>2077</v>
      </c>
      <c r="G94" s="272"/>
      <c r="H94" s="254" t="s">
        <v>2113</v>
      </c>
      <c r="I94" s="254" t="s">
        <v>2111</v>
      </c>
      <c r="J94" s="254"/>
      <c r="K94" s="265"/>
    </row>
    <row r="95" spans="2:11" ht="15" customHeight="1">
      <c r="B95" s="274"/>
      <c r="C95" s="254" t="s">
        <v>47</v>
      </c>
      <c r="D95" s="254"/>
      <c r="E95" s="254"/>
      <c r="F95" s="273" t="s">
        <v>2077</v>
      </c>
      <c r="G95" s="272"/>
      <c r="H95" s="254" t="s">
        <v>2114</v>
      </c>
      <c r="I95" s="254" t="s">
        <v>2111</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482" t="s">
        <v>2115</v>
      </c>
      <c r="D100" s="482"/>
      <c r="E100" s="482"/>
      <c r="F100" s="482"/>
      <c r="G100" s="482"/>
      <c r="H100" s="482"/>
      <c r="I100" s="482"/>
      <c r="J100" s="482"/>
      <c r="K100" s="265"/>
    </row>
    <row r="101" spans="2:11" ht="17.25" customHeight="1">
      <c r="B101" s="264"/>
      <c r="C101" s="266" t="s">
        <v>2071</v>
      </c>
      <c r="D101" s="266"/>
      <c r="E101" s="266"/>
      <c r="F101" s="266" t="s">
        <v>2072</v>
      </c>
      <c r="G101" s="267"/>
      <c r="H101" s="266" t="s">
        <v>153</v>
      </c>
      <c r="I101" s="266" t="s">
        <v>56</v>
      </c>
      <c r="J101" s="266" t="s">
        <v>2073</v>
      </c>
      <c r="K101" s="265"/>
    </row>
    <row r="102" spans="2:11" ht="17.25" customHeight="1">
      <c r="B102" s="264"/>
      <c r="C102" s="268" t="s">
        <v>2074</v>
      </c>
      <c r="D102" s="268"/>
      <c r="E102" s="268"/>
      <c r="F102" s="269" t="s">
        <v>2075</v>
      </c>
      <c r="G102" s="270"/>
      <c r="H102" s="268"/>
      <c r="I102" s="268"/>
      <c r="J102" s="268" t="s">
        <v>2076</v>
      </c>
      <c r="K102" s="265"/>
    </row>
    <row r="103" spans="2:11" ht="5.25" customHeight="1">
      <c r="B103" s="264"/>
      <c r="C103" s="266"/>
      <c r="D103" s="266"/>
      <c r="E103" s="266"/>
      <c r="F103" s="266"/>
      <c r="G103" s="282"/>
      <c r="H103" s="266"/>
      <c r="I103" s="266"/>
      <c r="J103" s="266"/>
      <c r="K103" s="265"/>
    </row>
    <row r="104" spans="2:11" ht="15" customHeight="1">
      <c r="B104" s="264"/>
      <c r="C104" s="254" t="s">
        <v>52</v>
      </c>
      <c r="D104" s="271"/>
      <c r="E104" s="271"/>
      <c r="F104" s="273" t="s">
        <v>2077</v>
      </c>
      <c r="G104" s="282"/>
      <c r="H104" s="254" t="s">
        <v>2116</v>
      </c>
      <c r="I104" s="254" t="s">
        <v>2079</v>
      </c>
      <c r="J104" s="254">
        <v>20</v>
      </c>
      <c r="K104" s="265"/>
    </row>
    <row r="105" spans="2:11" ht="15" customHeight="1">
      <c r="B105" s="264"/>
      <c r="C105" s="254" t="s">
        <v>2080</v>
      </c>
      <c r="D105" s="254"/>
      <c r="E105" s="254"/>
      <c r="F105" s="273" t="s">
        <v>2077</v>
      </c>
      <c r="G105" s="254"/>
      <c r="H105" s="254" t="s">
        <v>2116</v>
      </c>
      <c r="I105" s="254" t="s">
        <v>2079</v>
      </c>
      <c r="J105" s="254">
        <v>120</v>
      </c>
      <c r="K105" s="265"/>
    </row>
    <row r="106" spans="2:11" ht="15" customHeight="1">
      <c r="B106" s="274"/>
      <c r="C106" s="254" t="s">
        <v>2082</v>
      </c>
      <c r="D106" s="254"/>
      <c r="E106" s="254"/>
      <c r="F106" s="273" t="s">
        <v>2083</v>
      </c>
      <c r="G106" s="254"/>
      <c r="H106" s="254" t="s">
        <v>2116</v>
      </c>
      <c r="I106" s="254" t="s">
        <v>2079</v>
      </c>
      <c r="J106" s="254">
        <v>50</v>
      </c>
      <c r="K106" s="265"/>
    </row>
    <row r="107" spans="2:11" ht="15" customHeight="1">
      <c r="B107" s="274"/>
      <c r="C107" s="254" t="s">
        <v>2085</v>
      </c>
      <c r="D107" s="254"/>
      <c r="E107" s="254"/>
      <c r="F107" s="273" t="s">
        <v>2077</v>
      </c>
      <c r="G107" s="254"/>
      <c r="H107" s="254" t="s">
        <v>2116</v>
      </c>
      <c r="I107" s="254" t="s">
        <v>2087</v>
      </c>
      <c r="J107" s="254"/>
      <c r="K107" s="265"/>
    </row>
    <row r="108" spans="2:11" ht="15" customHeight="1">
      <c r="B108" s="274"/>
      <c r="C108" s="254" t="s">
        <v>2096</v>
      </c>
      <c r="D108" s="254"/>
      <c r="E108" s="254"/>
      <c r="F108" s="273" t="s">
        <v>2083</v>
      </c>
      <c r="G108" s="254"/>
      <c r="H108" s="254" t="s">
        <v>2116</v>
      </c>
      <c r="I108" s="254" t="s">
        <v>2079</v>
      </c>
      <c r="J108" s="254">
        <v>50</v>
      </c>
      <c r="K108" s="265"/>
    </row>
    <row r="109" spans="2:11" ht="15" customHeight="1">
      <c r="B109" s="274"/>
      <c r="C109" s="254" t="s">
        <v>2104</v>
      </c>
      <c r="D109" s="254"/>
      <c r="E109" s="254"/>
      <c r="F109" s="273" t="s">
        <v>2083</v>
      </c>
      <c r="G109" s="254"/>
      <c r="H109" s="254" t="s">
        <v>2116</v>
      </c>
      <c r="I109" s="254" t="s">
        <v>2079</v>
      </c>
      <c r="J109" s="254">
        <v>50</v>
      </c>
      <c r="K109" s="265"/>
    </row>
    <row r="110" spans="2:11" ht="15" customHeight="1">
      <c r="B110" s="274"/>
      <c r="C110" s="254" t="s">
        <v>2102</v>
      </c>
      <c r="D110" s="254"/>
      <c r="E110" s="254"/>
      <c r="F110" s="273" t="s">
        <v>2083</v>
      </c>
      <c r="G110" s="254"/>
      <c r="H110" s="254" t="s">
        <v>2116</v>
      </c>
      <c r="I110" s="254" t="s">
        <v>2079</v>
      </c>
      <c r="J110" s="254">
        <v>50</v>
      </c>
      <c r="K110" s="265"/>
    </row>
    <row r="111" spans="2:11" ht="15" customHeight="1">
      <c r="B111" s="274"/>
      <c r="C111" s="254" t="s">
        <v>52</v>
      </c>
      <c r="D111" s="254"/>
      <c r="E111" s="254"/>
      <c r="F111" s="273" t="s">
        <v>2077</v>
      </c>
      <c r="G111" s="254"/>
      <c r="H111" s="254" t="s">
        <v>2117</v>
      </c>
      <c r="I111" s="254" t="s">
        <v>2079</v>
      </c>
      <c r="J111" s="254">
        <v>20</v>
      </c>
      <c r="K111" s="265"/>
    </row>
    <row r="112" spans="2:11" ht="15" customHeight="1">
      <c r="B112" s="274"/>
      <c r="C112" s="254" t="s">
        <v>2118</v>
      </c>
      <c r="D112" s="254"/>
      <c r="E112" s="254"/>
      <c r="F112" s="273" t="s">
        <v>2077</v>
      </c>
      <c r="G112" s="254"/>
      <c r="H112" s="254" t="s">
        <v>2119</v>
      </c>
      <c r="I112" s="254" t="s">
        <v>2079</v>
      </c>
      <c r="J112" s="254">
        <v>120</v>
      </c>
      <c r="K112" s="265"/>
    </row>
    <row r="113" spans="2:11" ht="15" customHeight="1">
      <c r="B113" s="274"/>
      <c r="C113" s="254" t="s">
        <v>37</v>
      </c>
      <c r="D113" s="254"/>
      <c r="E113" s="254"/>
      <c r="F113" s="273" t="s">
        <v>2077</v>
      </c>
      <c r="G113" s="254"/>
      <c r="H113" s="254" t="s">
        <v>2120</v>
      </c>
      <c r="I113" s="254" t="s">
        <v>2111</v>
      </c>
      <c r="J113" s="254"/>
      <c r="K113" s="265"/>
    </row>
    <row r="114" spans="2:11" ht="15" customHeight="1">
      <c r="B114" s="274"/>
      <c r="C114" s="254" t="s">
        <v>47</v>
      </c>
      <c r="D114" s="254"/>
      <c r="E114" s="254"/>
      <c r="F114" s="273" t="s">
        <v>2077</v>
      </c>
      <c r="G114" s="254"/>
      <c r="H114" s="254" t="s">
        <v>2121</v>
      </c>
      <c r="I114" s="254" t="s">
        <v>2111</v>
      </c>
      <c r="J114" s="254"/>
      <c r="K114" s="265"/>
    </row>
    <row r="115" spans="2:11" ht="15" customHeight="1">
      <c r="B115" s="274"/>
      <c r="C115" s="254" t="s">
        <v>56</v>
      </c>
      <c r="D115" s="254"/>
      <c r="E115" s="254"/>
      <c r="F115" s="273" t="s">
        <v>2077</v>
      </c>
      <c r="G115" s="254"/>
      <c r="H115" s="254" t="s">
        <v>2122</v>
      </c>
      <c r="I115" s="254" t="s">
        <v>2123</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477" t="s">
        <v>2124</v>
      </c>
      <c r="D120" s="477"/>
      <c r="E120" s="477"/>
      <c r="F120" s="477"/>
      <c r="G120" s="477"/>
      <c r="H120" s="477"/>
      <c r="I120" s="477"/>
      <c r="J120" s="477"/>
      <c r="K120" s="290"/>
    </row>
    <row r="121" spans="2:11" ht="17.25" customHeight="1">
      <c r="B121" s="291"/>
      <c r="C121" s="266" t="s">
        <v>2071</v>
      </c>
      <c r="D121" s="266"/>
      <c r="E121" s="266"/>
      <c r="F121" s="266" t="s">
        <v>2072</v>
      </c>
      <c r="G121" s="267"/>
      <c r="H121" s="266" t="s">
        <v>153</v>
      </c>
      <c r="I121" s="266" t="s">
        <v>56</v>
      </c>
      <c r="J121" s="266" t="s">
        <v>2073</v>
      </c>
      <c r="K121" s="292"/>
    </row>
    <row r="122" spans="2:11" ht="17.25" customHeight="1">
      <c r="B122" s="291"/>
      <c r="C122" s="268" t="s">
        <v>2074</v>
      </c>
      <c r="D122" s="268"/>
      <c r="E122" s="268"/>
      <c r="F122" s="269" t="s">
        <v>2075</v>
      </c>
      <c r="G122" s="270"/>
      <c r="H122" s="268"/>
      <c r="I122" s="268"/>
      <c r="J122" s="268" t="s">
        <v>2076</v>
      </c>
      <c r="K122" s="292"/>
    </row>
    <row r="123" spans="2:11" ht="5.25" customHeight="1">
      <c r="B123" s="293"/>
      <c r="C123" s="271"/>
      <c r="D123" s="271"/>
      <c r="E123" s="271"/>
      <c r="F123" s="271"/>
      <c r="G123" s="254"/>
      <c r="H123" s="271"/>
      <c r="I123" s="271"/>
      <c r="J123" s="271"/>
      <c r="K123" s="294"/>
    </row>
    <row r="124" spans="2:11" ht="15" customHeight="1">
      <c r="B124" s="293"/>
      <c r="C124" s="254" t="s">
        <v>2080</v>
      </c>
      <c r="D124" s="271"/>
      <c r="E124" s="271"/>
      <c r="F124" s="273" t="s">
        <v>2077</v>
      </c>
      <c r="G124" s="254"/>
      <c r="H124" s="254" t="s">
        <v>2116</v>
      </c>
      <c r="I124" s="254" t="s">
        <v>2079</v>
      </c>
      <c r="J124" s="254">
        <v>120</v>
      </c>
      <c r="K124" s="295"/>
    </row>
    <row r="125" spans="2:11" ht="15" customHeight="1">
      <c r="B125" s="293"/>
      <c r="C125" s="254" t="s">
        <v>2125</v>
      </c>
      <c r="D125" s="254"/>
      <c r="E125" s="254"/>
      <c r="F125" s="273" t="s">
        <v>2077</v>
      </c>
      <c r="G125" s="254"/>
      <c r="H125" s="254" t="s">
        <v>2126</v>
      </c>
      <c r="I125" s="254" t="s">
        <v>2079</v>
      </c>
      <c r="J125" s="254" t="s">
        <v>2127</v>
      </c>
      <c r="K125" s="295"/>
    </row>
    <row r="126" spans="2:11" ht="15" customHeight="1">
      <c r="B126" s="293"/>
      <c r="C126" s="254" t="s">
        <v>84</v>
      </c>
      <c r="D126" s="254"/>
      <c r="E126" s="254"/>
      <c r="F126" s="273" t="s">
        <v>2077</v>
      </c>
      <c r="G126" s="254"/>
      <c r="H126" s="254" t="s">
        <v>2128</v>
      </c>
      <c r="I126" s="254" t="s">
        <v>2079</v>
      </c>
      <c r="J126" s="254" t="s">
        <v>2127</v>
      </c>
      <c r="K126" s="295"/>
    </row>
    <row r="127" spans="2:11" ht="15" customHeight="1">
      <c r="B127" s="293"/>
      <c r="C127" s="254" t="s">
        <v>2088</v>
      </c>
      <c r="D127" s="254"/>
      <c r="E127" s="254"/>
      <c r="F127" s="273" t="s">
        <v>2083</v>
      </c>
      <c r="G127" s="254"/>
      <c r="H127" s="254" t="s">
        <v>2089</v>
      </c>
      <c r="I127" s="254" t="s">
        <v>2079</v>
      </c>
      <c r="J127" s="254">
        <v>15</v>
      </c>
      <c r="K127" s="295"/>
    </row>
    <row r="128" spans="2:11" ht="15" customHeight="1">
      <c r="B128" s="293"/>
      <c r="C128" s="275" t="s">
        <v>2090</v>
      </c>
      <c r="D128" s="275"/>
      <c r="E128" s="275"/>
      <c r="F128" s="276" t="s">
        <v>2083</v>
      </c>
      <c r="G128" s="275"/>
      <c r="H128" s="275" t="s">
        <v>2091</v>
      </c>
      <c r="I128" s="275" t="s">
        <v>2079</v>
      </c>
      <c r="J128" s="275">
        <v>15</v>
      </c>
      <c r="K128" s="295"/>
    </row>
    <row r="129" spans="2:11" ht="15" customHeight="1">
      <c r="B129" s="293"/>
      <c r="C129" s="275" t="s">
        <v>2092</v>
      </c>
      <c r="D129" s="275"/>
      <c r="E129" s="275"/>
      <c r="F129" s="276" t="s">
        <v>2083</v>
      </c>
      <c r="G129" s="275"/>
      <c r="H129" s="275" t="s">
        <v>2093</v>
      </c>
      <c r="I129" s="275" t="s">
        <v>2079</v>
      </c>
      <c r="J129" s="275">
        <v>20</v>
      </c>
      <c r="K129" s="295"/>
    </row>
    <row r="130" spans="2:11" ht="15" customHeight="1">
      <c r="B130" s="293"/>
      <c r="C130" s="275" t="s">
        <v>2094</v>
      </c>
      <c r="D130" s="275"/>
      <c r="E130" s="275"/>
      <c r="F130" s="276" t="s">
        <v>2083</v>
      </c>
      <c r="G130" s="275"/>
      <c r="H130" s="275" t="s">
        <v>2095</v>
      </c>
      <c r="I130" s="275" t="s">
        <v>2079</v>
      </c>
      <c r="J130" s="275">
        <v>20</v>
      </c>
      <c r="K130" s="295"/>
    </row>
    <row r="131" spans="2:11" ht="15" customHeight="1">
      <c r="B131" s="293"/>
      <c r="C131" s="254" t="s">
        <v>2082</v>
      </c>
      <c r="D131" s="254"/>
      <c r="E131" s="254"/>
      <c r="F131" s="273" t="s">
        <v>2083</v>
      </c>
      <c r="G131" s="254"/>
      <c r="H131" s="254" t="s">
        <v>2116</v>
      </c>
      <c r="I131" s="254" t="s">
        <v>2079</v>
      </c>
      <c r="J131" s="254">
        <v>50</v>
      </c>
      <c r="K131" s="295"/>
    </row>
    <row r="132" spans="2:11" ht="15" customHeight="1">
      <c r="B132" s="293"/>
      <c r="C132" s="254" t="s">
        <v>2096</v>
      </c>
      <c r="D132" s="254"/>
      <c r="E132" s="254"/>
      <c r="F132" s="273" t="s">
        <v>2083</v>
      </c>
      <c r="G132" s="254"/>
      <c r="H132" s="254" t="s">
        <v>2116</v>
      </c>
      <c r="I132" s="254" t="s">
        <v>2079</v>
      </c>
      <c r="J132" s="254">
        <v>50</v>
      </c>
      <c r="K132" s="295"/>
    </row>
    <row r="133" spans="2:11" ht="15" customHeight="1">
      <c r="B133" s="293"/>
      <c r="C133" s="254" t="s">
        <v>2102</v>
      </c>
      <c r="D133" s="254"/>
      <c r="E133" s="254"/>
      <c r="F133" s="273" t="s">
        <v>2083</v>
      </c>
      <c r="G133" s="254"/>
      <c r="H133" s="254" t="s">
        <v>2116</v>
      </c>
      <c r="I133" s="254" t="s">
        <v>2079</v>
      </c>
      <c r="J133" s="254">
        <v>50</v>
      </c>
      <c r="K133" s="295"/>
    </row>
    <row r="134" spans="2:11" ht="15" customHeight="1">
      <c r="B134" s="293"/>
      <c r="C134" s="254" t="s">
        <v>2104</v>
      </c>
      <c r="D134" s="254"/>
      <c r="E134" s="254"/>
      <c r="F134" s="273" t="s">
        <v>2083</v>
      </c>
      <c r="G134" s="254"/>
      <c r="H134" s="254" t="s">
        <v>2116</v>
      </c>
      <c r="I134" s="254" t="s">
        <v>2079</v>
      </c>
      <c r="J134" s="254">
        <v>50</v>
      </c>
      <c r="K134" s="295"/>
    </row>
    <row r="135" spans="2:11" ht="15" customHeight="1">
      <c r="B135" s="293"/>
      <c r="C135" s="254" t="s">
        <v>158</v>
      </c>
      <c r="D135" s="254"/>
      <c r="E135" s="254"/>
      <c r="F135" s="273" t="s">
        <v>2083</v>
      </c>
      <c r="G135" s="254"/>
      <c r="H135" s="254" t="s">
        <v>2129</v>
      </c>
      <c r="I135" s="254" t="s">
        <v>2079</v>
      </c>
      <c r="J135" s="254">
        <v>255</v>
      </c>
      <c r="K135" s="295"/>
    </row>
    <row r="136" spans="2:11" ht="15" customHeight="1">
      <c r="B136" s="293"/>
      <c r="C136" s="254" t="s">
        <v>2106</v>
      </c>
      <c r="D136" s="254"/>
      <c r="E136" s="254"/>
      <c r="F136" s="273" t="s">
        <v>2077</v>
      </c>
      <c r="G136" s="254"/>
      <c r="H136" s="254" t="s">
        <v>2130</v>
      </c>
      <c r="I136" s="254" t="s">
        <v>2108</v>
      </c>
      <c r="J136" s="254"/>
      <c r="K136" s="295"/>
    </row>
    <row r="137" spans="2:11" ht="15" customHeight="1">
      <c r="B137" s="293"/>
      <c r="C137" s="254" t="s">
        <v>2109</v>
      </c>
      <c r="D137" s="254"/>
      <c r="E137" s="254"/>
      <c r="F137" s="273" t="s">
        <v>2077</v>
      </c>
      <c r="G137" s="254"/>
      <c r="H137" s="254" t="s">
        <v>2131</v>
      </c>
      <c r="I137" s="254" t="s">
        <v>2111</v>
      </c>
      <c r="J137" s="254"/>
      <c r="K137" s="295"/>
    </row>
    <row r="138" spans="2:11" ht="15" customHeight="1">
      <c r="B138" s="293"/>
      <c r="C138" s="254" t="s">
        <v>2112</v>
      </c>
      <c r="D138" s="254"/>
      <c r="E138" s="254"/>
      <c r="F138" s="273" t="s">
        <v>2077</v>
      </c>
      <c r="G138" s="254"/>
      <c r="H138" s="254" t="s">
        <v>2112</v>
      </c>
      <c r="I138" s="254" t="s">
        <v>2111</v>
      </c>
      <c r="J138" s="254"/>
      <c r="K138" s="295"/>
    </row>
    <row r="139" spans="2:11" ht="15" customHeight="1">
      <c r="B139" s="293"/>
      <c r="C139" s="254" t="s">
        <v>37</v>
      </c>
      <c r="D139" s="254"/>
      <c r="E139" s="254"/>
      <c r="F139" s="273" t="s">
        <v>2077</v>
      </c>
      <c r="G139" s="254"/>
      <c r="H139" s="254" t="s">
        <v>2132</v>
      </c>
      <c r="I139" s="254" t="s">
        <v>2111</v>
      </c>
      <c r="J139" s="254"/>
      <c r="K139" s="295"/>
    </row>
    <row r="140" spans="2:11" ht="15" customHeight="1">
      <c r="B140" s="293"/>
      <c r="C140" s="254" t="s">
        <v>2133</v>
      </c>
      <c r="D140" s="254"/>
      <c r="E140" s="254"/>
      <c r="F140" s="273" t="s">
        <v>2077</v>
      </c>
      <c r="G140" s="254"/>
      <c r="H140" s="254" t="s">
        <v>2134</v>
      </c>
      <c r="I140" s="254" t="s">
        <v>2111</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482" t="s">
        <v>2135</v>
      </c>
      <c r="D145" s="482"/>
      <c r="E145" s="482"/>
      <c r="F145" s="482"/>
      <c r="G145" s="482"/>
      <c r="H145" s="482"/>
      <c r="I145" s="482"/>
      <c r="J145" s="482"/>
      <c r="K145" s="265"/>
    </row>
    <row r="146" spans="2:11" ht="17.25" customHeight="1">
      <c r="B146" s="264"/>
      <c r="C146" s="266" t="s">
        <v>2071</v>
      </c>
      <c r="D146" s="266"/>
      <c r="E146" s="266"/>
      <c r="F146" s="266" t="s">
        <v>2072</v>
      </c>
      <c r="G146" s="267"/>
      <c r="H146" s="266" t="s">
        <v>153</v>
      </c>
      <c r="I146" s="266" t="s">
        <v>56</v>
      </c>
      <c r="J146" s="266" t="s">
        <v>2073</v>
      </c>
      <c r="K146" s="265"/>
    </row>
    <row r="147" spans="2:11" ht="17.25" customHeight="1">
      <c r="B147" s="264"/>
      <c r="C147" s="268" t="s">
        <v>2074</v>
      </c>
      <c r="D147" s="268"/>
      <c r="E147" s="268"/>
      <c r="F147" s="269" t="s">
        <v>2075</v>
      </c>
      <c r="G147" s="270"/>
      <c r="H147" s="268"/>
      <c r="I147" s="268"/>
      <c r="J147" s="268" t="s">
        <v>2076</v>
      </c>
      <c r="K147" s="265"/>
    </row>
    <row r="148" spans="2:11" ht="5.25" customHeight="1">
      <c r="B148" s="274"/>
      <c r="C148" s="271"/>
      <c r="D148" s="271"/>
      <c r="E148" s="271"/>
      <c r="F148" s="271"/>
      <c r="G148" s="272"/>
      <c r="H148" s="271"/>
      <c r="I148" s="271"/>
      <c r="J148" s="271"/>
      <c r="K148" s="295"/>
    </row>
    <row r="149" spans="2:11" ht="15" customHeight="1">
      <c r="B149" s="274"/>
      <c r="C149" s="299" t="s">
        <v>2080</v>
      </c>
      <c r="D149" s="254"/>
      <c r="E149" s="254"/>
      <c r="F149" s="300" t="s">
        <v>2077</v>
      </c>
      <c r="G149" s="254"/>
      <c r="H149" s="299" t="s">
        <v>2116</v>
      </c>
      <c r="I149" s="299" t="s">
        <v>2079</v>
      </c>
      <c r="J149" s="299">
        <v>120</v>
      </c>
      <c r="K149" s="295"/>
    </row>
    <row r="150" spans="2:11" ht="15" customHeight="1">
      <c r="B150" s="274"/>
      <c r="C150" s="299" t="s">
        <v>2125</v>
      </c>
      <c r="D150" s="254"/>
      <c r="E150" s="254"/>
      <c r="F150" s="300" t="s">
        <v>2077</v>
      </c>
      <c r="G150" s="254"/>
      <c r="H150" s="299" t="s">
        <v>2136</v>
      </c>
      <c r="I150" s="299" t="s">
        <v>2079</v>
      </c>
      <c r="J150" s="299" t="s">
        <v>2127</v>
      </c>
      <c r="K150" s="295"/>
    </row>
    <row r="151" spans="2:11" ht="15" customHeight="1">
      <c r="B151" s="274"/>
      <c r="C151" s="299" t="s">
        <v>84</v>
      </c>
      <c r="D151" s="254"/>
      <c r="E151" s="254"/>
      <c r="F151" s="300" t="s">
        <v>2077</v>
      </c>
      <c r="G151" s="254"/>
      <c r="H151" s="299" t="s">
        <v>2137</v>
      </c>
      <c r="I151" s="299" t="s">
        <v>2079</v>
      </c>
      <c r="J151" s="299" t="s">
        <v>2127</v>
      </c>
      <c r="K151" s="295"/>
    </row>
    <row r="152" spans="2:11" ht="15" customHeight="1">
      <c r="B152" s="274"/>
      <c r="C152" s="299" t="s">
        <v>2082</v>
      </c>
      <c r="D152" s="254"/>
      <c r="E152" s="254"/>
      <c r="F152" s="300" t="s">
        <v>2083</v>
      </c>
      <c r="G152" s="254"/>
      <c r="H152" s="299" t="s">
        <v>2116</v>
      </c>
      <c r="I152" s="299" t="s">
        <v>2079</v>
      </c>
      <c r="J152" s="299">
        <v>50</v>
      </c>
      <c r="K152" s="295"/>
    </row>
    <row r="153" spans="2:11" ht="15" customHeight="1">
      <c r="B153" s="274"/>
      <c r="C153" s="299" t="s">
        <v>2085</v>
      </c>
      <c r="D153" s="254"/>
      <c r="E153" s="254"/>
      <c r="F153" s="300" t="s">
        <v>2077</v>
      </c>
      <c r="G153" s="254"/>
      <c r="H153" s="299" t="s">
        <v>2116</v>
      </c>
      <c r="I153" s="299" t="s">
        <v>2087</v>
      </c>
      <c r="J153" s="299"/>
      <c r="K153" s="295"/>
    </row>
    <row r="154" spans="2:11" ht="15" customHeight="1">
      <c r="B154" s="274"/>
      <c r="C154" s="299" t="s">
        <v>2096</v>
      </c>
      <c r="D154" s="254"/>
      <c r="E154" s="254"/>
      <c r="F154" s="300" t="s">
        <v>2083</v>
      </c>
      <c r="G154" s="254"/>
      <c r="H154" s="299" t="s">
        <v>2116</v>
      </c>
      <c r="I154" s="299" t="s">
        <v>2079</v>
      </c>
      <c r="J154" s="299">
        <v>50</v>
      </c>
      <c r="K154" s="295"/>
    </row>
    <row r="155" spans="2:11" ht="15" customHeight="1">
      <c r="B155" s="274"/>
      <c r="C155" s="299" t="s">
        <v>2104</v>
      </c>
      <c r="D155" s="254"/>
      <c r="E155" s="254"/>
      <c r="F155" s="300" t="s">
        <v>2083</v>
      </c>
      <c r="G155" s="254"/>
      <c r="H155" s="299" t="s">
        <v>2116</v>
      </c>
      <c r="I155" s="299" t="s">
        <v>2079</v>
      </c>
      <c r="J155" s="299">
        <v>50</v>
      </c>
      <c r="K155" s="295"/>
    </row>
    <row r="156" spans="2:11" ht="15" customHeight="1">
      <c r="B156" s="274"/>
      <c r="C156" s="299" t="s">
        <v>2102</v>
      </c>
      <c r="D156" s="254"/>
      <c r="E156" s="254"/>
      <c r="F156" s="300" t="s">
        <v>2083</v>
      </c>
      <c r="G156" s="254"/>
      <c r="H156" s="299" t="s">
        <v>2116</v>
      </c>
      <c r="I156" s="299" t="s">
        <v>2079</v>
      </c>
      <c r="J156" s="299">
        <v>50</v>
      </c>
      <c r="K156" s="295"/>
    </row>
    <row r="157" spans="2:11" ht="15" customHeight="1">
      <c r="B157" s="274"/>
      <c r="C157" s="299" t="s">
        <v>139</v>
      </c>
      <c r="D157" s="254"/>
      <c r="E157" s="254"/>
      <c r="F157" s="300" t="s">
        <v>2077</v>
      </c>
      <c r="G157" s="254"/>
      <c r="H157" s="299" t="s">
        <v>2138</v>
      </c>
      <c r="I157" s="299" t="s">
        <v>2079</v>
      </c>
      <c r="J157" s="299" t="s">
        <v>2139</v>
      </c>
      <c r="K157" s="295"/>
    </row>
    <row r="158" spans="2:11" ht="15" customHeight="1">
      <c r="B158" s="274"/>
      <c r="C158" s="299" t="s">
        <v>2140</v>
      </c>
      <c r="D158" s="254"/>
      <c r="E158" s="254"/>
      <c r="F158" s="300" t="s">
        <v>2077</v>
      </c>
      <c r="G158" s="254"/>
      <c r="H158" s="299" t="s">
        <v>2141</v>
      </c>
      <c r="I158" s="299" t="s">
        <v>2111</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477" t="s">
        <v>2142</v>
      </c>
      <c r="D163" s="477"/>
      <c r="E163" s="477"/>
      <c r="F163" s="477"/>
      <c r="G163" s="477"/>
      <c r="H163" s="477"/>
      <c r="I163" s="477"/>
      <c r="J163" s="477"/>
      <c r="K163" s="246"/>
    </row>
    <row r="164" spans="2:11" ht="17.25" customHeight="1">
      <c r="B164" s="245"/>
      <c r="C164" s="266" t="s">
        <v>2071</v>
      </c>
      <c r="D164" s="266"/>
      <c r="E164" s="266"/>
      <c r="F164" s="266" t="s">
        <v>2072</v>
      </c>
      <c r="G164" s="303"/>
      <c r="H164" s="304" t="s">
        <v>153</v>
      </c>
      <c r="I164" s="304" t="s">
        <v>56</v>
      </c>
      <c r="J164" s="266" t="s">
        <v>2073</v>
      </c>
      <c r="K164" s="246"/>
    </row>
    <row r="165" spans="2:11" ht="17.25" customHeight="1">
      <c r="B165" s="247"/>
      <c r="C165" s="268" t="s">
        <v>2074</v>
      </c>
      <c r="D165" s="268"/>
      <c r="E165" s="268"/>
      <c r="F165" s="269" t="s">
        <v>2075</v>
      </c>
      <c r="G165" s="305"/>
      <c r="H165" s="306"/>
      <c r="I165" s="306"/>
      <c r="J165" s="268" t="s">
        <v>2076</v>
      </c>
      <c r="K165" s="248"/>
    </row>
    <row r="166" spans="2:11" ht="5.25" customHeight="1">
      <c r="B166" s="274"/>
      <c r="C166" s="271"/>
      <c r="D166" s="271"/>
      <c r="E166" s="271"/>
      <c r="F166" s="271"/>
      <c r="G166" s="272"/>
      <c r="H166" s="271"/>
      <c r="I166" s="271"/>
      <c r="J166" s="271"/>
      <c r="K166" s="295"/>
    </row>
    <row r="167" spans="2:11" ht="15" customHeight="1">
      <c r="B167" s="274"/>
      <c r="C167" s="254" t="s">
        <v>2080</v>
      </c>
      <c r="D167" s="254"/>
      <c r="E167" s="254"/>
      <c r="F167" s="273" t="s">
        <v>2077</v>
      </c>
      <c r="G167" s="254"/>
      <c r="H167" s="254" t="s">
        <v>2116</v>
      </c>
      <c r="I167" s="254" t="s">
        <v>2079</v>
      </c>
      <c r="J167" s="254">
        <v>120</v>
      </c>
      <c r="K167" s="295"/>
    </row>
    <row r="168" spans="2:11" ht="15" customHeight="1">
      <c r="B168" s="274"/>
      <c r="C168" s="254" t="s">
        <v>2125</v>
      </c>
      <c r="D168" s="254"/>
      <c r="E168" s="254"/>
      <c r="F168" s="273" t="s">
        <v>2077</v>
      </c>
      <c r="G168" s="254"/>
      <c r="H168" s="254" t="s">
        <v>2126</v>
      </c>
      <c r="I168" s="254" t="s">
        <v>2079</v>
      </c>
      <c r="J168" s="254" t="s">
        <v>2127</v>
      </c>
      <c r="K168" s="295"/>
    </row>
    <row r="169" spans="2:11" ht="15" customHeight="1">
      <c r="B169" s="274"/>
      <c r="C169" s="254" t="s">
        <v>84</v>
      </c>
      <c r="D169" s="254"/>
      <c r="E169" s="254"/>
      <c r="F169" s="273" t="s">
        <v>2077</v>
      </c>
      <c r="G169" s="254"/>
      <c r="H169" s="254" t="s">
        <v>2143</v>
      </c>
      <c r="I169" s="254" t="s">
        <v>2079</v>
      </c>
      <c r="J169" s="254" t="s">
        <v>2127</v>
      </c>
      <c r="K169" s="295"/>
    </row>
    <row r="170" spans="2:11" ht="15" customHeight="1">
      <c r="B170" s="274"/>
      <c r="C170" s="254" t="s">
        <v>2082</v>
      </c>
      <c r="D170" s="254"/>
      <c r="E170" s="254"/>
      <c r="F170" s="273" t="s">
        <v>2083</v>
      </c>
      <c r="G170" s="254"/>
      <c r="H170" s="254" t="s">
        <v>2143</v>
      </c>
      <c r="I170" s="254" t="s">
        <v>2079</v>
      </c>
      <c r="J170" s="254">
        <v>50</v>
      </c>
      <c r="K170" s="295"/>
    </row>
    <row r="171" spans="2:11" ht="15" customHeight="1">
      <c r="B171" s="274"/>
      <c r="C171" s="254" t="s">
        <v>2085</v>
      </c>
      <c r="D171" s="254"/>
      <c r="E171" s="254"/>
      <c r="F171" s="273" t="s">
        <v>2077</v>
      </c>
      <c r="G171" s="254"/>
      <c r="H171" s="254" t="s">
        <v>2143</v>
      </c>
      <c r="I171" s="254" t="s">
        <v>2087</v>
      </c>
      <c r="J171" s="254"/>
      <c r="K171" s="295"/>
    </row>
    <row r="172" spans="2:11" ht="15" customHeight="1">
      <c r="B172" s="274"/>
      <c r="C172" s="254" t="s">
        <v>2096</v>
      </c>
      <c r="D172" s="254"/>
      <c r="E172" s="254"/>
      <c r="F172" s="273" t="s">
        <v>2083</v>
      </c>
      <c r="G172" s="254"/>
      <c r="H172" s="254" t="s">
        <v>2143</v>
      </c>
      <c r="I172" s="254" t="s">
        <v>2079</v>
      </c>
      <c r="J172" s="254">
        <v>50</v>
      </c>
      <c r="K172" s="295"/>
    </row>
    <row r="173" spans="2:11" ht="15" customHeight="1">
      <c r="B173" s="274"/>
      <c r="C173" s="254" t="s">
        <v>2104</v>
      </c>
      <c r="D173" s="254"/>
      <c r="E173" s="254"/>
      <c r="F173" s="273" t="s">
        <v>2083</v>
      </c>
      <c r="G173" s="254"/>
      <c r="H173" s="254" t="s">
        <v>2143</v>
      </c>
      <c r="I173" s="254" t="s">
        <v>2079</v>
      </c>
      <c r="J173" s="254">
        <v>50</v>
      </c>
      <c r="K173" s="295"/>
    </row>
    <row r="174" spans="2:11" ht="15" customHeight="1">
      <c r="B174" s="274"/>
      <c r="C174" s="254" t="s">
        <v>2102</v>
      </c>
      <c r="D174" s="254"/>
      <c r="E174" s="254"/>
      <c r="F174" s="273" t="s">
        <v>2083</v>
      </c>
      <c r="G174" s="254"/>
      <c r="H174" s="254" t="s">
        <v>2143</v>
      </c>
      <c r="I174" s="254" t="s">
        <v>2079</v>
      </c>
      <c r="J174" s="254">
        <v>50</v>
      </c>
      <c r="K174" s="295"/>
    </row>
    <row r="175" spans="2:11" ht="15" customHeight="1">
      <c r="B175" s="274"/>
      <c r="C175" s="254" t="s">
        <v>152</v>
      </c>
      <c r="D175" s="254"/>
      <c r="E175" s="254"/>
      <c r="F175" s="273" t="s">
        <v>2077</v>
      </c>
      <c r="G175" s="254"/>
      <c r="H175" s="254" t="s">
        <v>2144</v>
      </c>
      <c r="I175" s="254" t="s">
        <v>2145</v>
      </c>
      <c r="J175" s="254"/>
      <c r="K175" s="295"/>
    </row>
    <row r="176" spans="2:11" ht="15" customHeight="1">
      <c r="B176" s="274"/>
      <c r="C176" s="254" t="s">
        <v>56</v>
      </c>
      <c r="D176" s="254"/>
      <c r="E176" s="254"/>
      <c r="F176" s="273" t="s">
        <v>2077</v>
      </c>
      <c r="G176" s="254"/>
      <c r="H176" s="254" t="s">
        <v>2146</v>
      </c>
      <c r="I176" s="254" t="s">
        <v>2147</v>
      </c>
      <c r="J176" s="254">
        <v>1</v>
      </c>
      <c r="K176" s="295"/>
    </row>
    <row r="177" spans="2:11" ht="15" customHeight="1">
      <c r="B177" s="274"/>
      <c r="C177" s="254" t="s">
        <v>52</v>
      </c>
      <c r="D177" s="254"/>
      <c r="E177" s="254"/>
      <c r="F177" s="273" t="s">
        <v>2077</v>
      </c>
      <c r="G177" s="254"/>
      <c r="H177" s="254" t="s">
        <v>2148</v>
      </c>
      <c r="I177" s="254" t="s">
        <v>2079</v>
      </c>
      <c r="J177" s="254">
        <v>20</v>
      </c>
      <c r="K177" s="295"/>
    </row>
    <row r="178" spans="2:11" ht="15" customHeight="1">
      <c r="B178" s="274"/>
      <c r="C178" s="254" t="s">
        <v>153</v>
      </c>
      <c r="D178" s="254"/>
      <c r="E178" s="254"/>
      <c r="F178" s="273" t="s">
        <v>2077</v>
      </c>
      <c r="G178" s="254"/>
      <c r="H178" s="254" t="s">
        <v>2149</v>
      </c>
      <c r="I178" s="254" t="s">
        <v>2079</v>
      </c>
      <c r="J178" s="254">
        <v>255</v>
      </c>
      <c r="K178" s="295"/>
    </row>
    <row r="179" spans="2:11" ht="15" customHeight="1">
      <c r="B179" s="274"/>
      <c r="C179" s="254" t="s">
        <v>154</v>
      </c>
      <c r="D179" s="254"/>
      <c r="E179" s="254"/>
      <c r="F179" s="273" t="s">
        <v>2077</v>
      </c>
      <c r="G179" s="254"/>
      <c r="H179" s="254" t="s">
        <v>2042</v>
      </c>
      <c r="I179" s="254" t="s">
        <v>2079</v>
      </c>
      <c r="J179" s="254">
        <v>10</v>
      </c>
      <c r="K179" s="295"/>
    </row>
    <row r="180" spans="2:11" ht="15" customHeight="1">
      <c r="B180" s="274"/>
      <c r="C180" s="254" t="s">
        <v>155</v>
      </c>
      <c r="D180" s="254"/>
      <c r="E180" s="254"/>
      <c r="F180" s="273" t="s">
        <v>2077</v>
      </c>
      <c r="G180" s="254"/>
      <c r="H180" s="254" t="s">
        <v>2150</v>
      </c>
      <c r="I180" s="254" t="s">
        <v>2111</v>
      </c>
      <c r="J180" s="254"/>
      <c r="K180" s="295"/>
    </row>
    <row r="181" spans="2:11" ht="15" customHeight="1">
      <c r="B181" s="274"/>
      <c r="C181" s="254" t="s">
        <v>2151</v>
      </c>
      <c r="D181" s="254"/>
      <c r="E181" s="254"/>
      <c r="F181" s="273" t="s">
        <v>2077</v>
      </c>
      <c r="G181" s="254"/>
      <c r="H181" s="254" t="s">
        <v>2152</v>
      </c>
      <c r="I181" s="254" t="s">
        <v>2111</v>
      </c>
      <c r="J181" s="254"/>
      <c r="K181" s="295"/>
    </row>
    <row r="182" spans="2:11" ht="15" customHeight="1">
      <c r="B182" s="274"/>
      <c r="C182" s="254" t="s">
        <v>2140</v>
      </c>
      <c r="D182" s="254"/>
      <c r="E182" s="254"/>
      <c r="F182" s="273" t="s">
        <v>2077</v>
      </c>
      <c r="G182" s="254"/>
      <c r="H182" s="254" t="s">
        <v>2153</v>
      </c>
      <c r="I182" s="254" t="s">
        <v>2111</v>
      </c>
      <c r="J182" s="254"/>
      <c r="K182" s="295"/>
    </row>
    <row r="183" spans="2:11" ht="15" customHeight="1">
      <c r="B183" s="274"/>
      <c r="C183" s="254" t="s">
        <v>157</v>
      </c>
      <c r="D183" s="254"/>
      <c r="E183" s="254"/>
      <c r="F183" s="273" t="s">
        <v>2083</v>
      </c>
      <c r="G183" s="254"/>
      <c r="H183" s="254" t="s">
        <v>2154</v>
      </c>
      <c r="I183" s="254" t="s">
        <v>2079</v>
      </c>
      <c r="J183" s="254">
        <v>50</v>
      </c>
      <c r="K183" s="295"/>
    </row>
    <row r="184" spans="2:11" ht="15" customHeight="1">
      <c r="B184" s="274"/>
      <c r="C184" s="254" t="s">
        <v>2155</v>
      </c>
      <c r="D184" s="254"/>
      <c r="E184" s="254"/>
      <c r="F184" s="273" t="s">
        <v>2083</v>
      </c>
      <c r="G184" s="254"/>
      <c r="H184" s="254" t="s">
        <v>2156</v>
      </c>
      <c r="I184" s="254" t="s">
        <v>2157</v>
      </c>
      <c r="J184" s="254"/>
      <c r="K184" s="295"/>
    </row>
    <row r="185" spans="2:11" ht="15" customHeight="1">
      <c r="B185" s="274"/>
      <c r="C185" s="254" t="s">
        <v>2158</v>
      </c>
      <c r="D185" s="254"/>
      <c r="E185" s="254"/>
      <c r="F185" s="273" t="s">
        <v>2083</v>
      </c>
      <c r="G185" s="254"/>
      <c r="H185" s="254" t="s">
        <v>2159</v>
      </c>
      <c r="I185" s="254" t="s">
        <v>2157</v>
      </c>
      <c r="J185" s="254"/>
      <c r="K185" s="295"/>
    </row>
    <row r="186" spans="2:11" ht="15" customHeight="1">
      <c r="B186" s="274"/>
      <c r="C186" s="254" t="s">
        <v>2160</v>
      </c>
      <c r="D186" s="254"/>
      <c r="E186" s="254"/>
      <c r="F186" s="273" t="s">
        <v>2083</v>
      </c>
      <c r="G186" s="254"/>
      <c r="H186" s="254" t="s">
        <v>2161</v>
      </c>
      <c r="I186" s="254" t="s">
        <v>2157</v>
      </c>
      <c r="J186" s="254"/>
      <c r="K186" s="295"/>
    </row>
    <row r="187" spans="2:11" ht="15" customHeight="1">
      <c r="B187" s="274"/>
      <c r="C187" s="307" t="s">
        <v>2162</v>
      </c>
      <c r="D187" s="254"/>
      <c r="E187" s="254"/>
      <c r="F187" s="273" t="s">
        <v>2083</v>
      </c>
      <c r="G187" s="254"/>
      <c r="H187" s="254" t="s">
        <v>2163</v>
      </c>
      <c r="I187" s="254" t="s">
        <v>2164</v>
      </c>
      <c r="J187" s="308" t="s">
        <v>2165</v>
      </c>
      <c r="K187" s="295"/>
    </row>
    <row r="188" spans="2:11" ht="15" customHeight="1">
      <c r="B188" s="274"/>
      <c r="C188" s="259" t="s">
        <v>41</v>
      </c>
      <c r="D188" s="254"/>
      <c r="E188" s="254"/>
      <c r="F188" s="273" t="s">
        <v>2077</v>
      </c>
      <c r="G188" s="254"/>
      <c r="H188" s="250" t="s">
        <v>2166</v>
      </c>
      <c r="I188" s="254" t="s">
        <v>2167</v>
      </c>
      <c r="J188" s="254"/>
      <c r="K188" s="295"/>
    </row>
    <row r="189" spans="2:11" ht="15" customHeight="1">
      <c r="B189" s="274"/>
      <c r="C189" s="259" t="s">
        <v>2168</v>
      </c>
      <c r="D189" s="254"/>
      <c r="E189" s="254"/>
      <c r="F189" s="273" t="s">
        <v>2077</v>
      </c>
      <c r="G189" s="254"/>
      <c r="H189" s="254" t="s">
        <v>2169</v>
      </c>
      <c r="I189" s="254" t="s">
        <v>2111</v>
      </c>
      <c r="J189" s="254"/>
      <c r="K189" s="295"/>
    </row>
    <row r="190" spans="2:11" ht="15" customHeight="1">
      <c r="B190" s="274"/>
      <c r="C190" s="259" t="s">
        <v>2170</v>
      </c>
      <c r="D190" s="254"/>
      <c r="E190" s="254"/>
      <c r="F190" s="273" t="s">
        <v>2077</v>
      </c>
      <c r="G190" s="254"/>
      <c r="H190" s="254" t="s">
        <v>2171</v>
      </c>
      <c r="I190" s="254" t="s">
        <v>2111</v>
      </c>
      <c r="J190" s="254"/>
      <c r="K190" s="295"/>
    </row>
    <row r="191" spans="2:11" ht="15" customHeight="1">
      <c r="B191" s="274"/>
      <c r="C191" s="259" t="s">
        <v>2172</v>
      </c>
      <c r="D191" s="254"/>
      <c r="E191" s="254"/>
      <c r="F191" s="273" t="s">
        <v>2083</v>
      </c>
      <c r="G191" s="254"/>
      <c r="H191" s="254" t="s">
        <v>2173</v>
      </c>
      <c r="I191" s="254" t="s">
        <v>2111</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c r="B196" s="242"/>
      <c r="C196" s="243"/>
      <c r="D196" s="243"/>
      <c r="E196" s="243"/>
      <c r="F196" s="243"/>
      <c r="G196" s="243"/>
      <c r="H196" s="243"/>
      <c r="I196" s="243"/>
      <c r="J196" s="243"/>
      <c r="K196" s="244"/>
    </row>
    <row r="197" spans="2:11" ht="21">
      <c r="B197" s="245"/>
      <c r="C197" s="477" t="s">
        <v>2174</v>
      </c>
      <c r="D197" s="477"/>
      <c r="E197" s="477"/>
      <c r="F197" s="477"/>
      <c r="G197" s="477"/>
      <c r="H197" s="477"/>
      <c r="I197" s="477"/>
      <c r="J197" s="477"/>
      <c r="K197" s="246"/>
    </row>
    <row r="198" spans="2:11" ht="25.5" customHeight="1">
      <c r="B198" s="245"/>
      <c r="C198" s="310" t="s">
        <v>2175</v>
      </c>
      <c r="D198" s="310"/>
      <c r="E198" s="310"/>
      <c r="F198" s="310" t="s">
        <v>2176</v>
      </c>
      <c r="G198" s="311"/>
      <c r="H198" s="483" t="s">
        <v>2177</v>
      </c>
      <c r="I198" s="483"/>
      <c r="J198" s="483"/>
      <c r="K198" s="246"/>
    </row>
    <row r="199" spans="2:11" ht="5.25" customHeight="1">
      <c r="B199" s="274"/>
      <c r="C199" s="271"/>
      <c r="D199" s="271"/>
      <c r="E199" s="271"/>
      <c r="F199" s="271"/>
      <c r="G199" s="254"/>
      <c r="H199" s="271"/>
      <c r="I199" s="271"/>
      <c r="J199" s="271"/>
      <c r="K199" s="295"/>
    </row>
    <row r="200" spans="2:11" ht="15" customHeight="1">
      <c r="B200" s="274"/>
      <c r="C200" s="254" t="s">
        <v>2167</v>
      </c>
      <c r="D200" s="254"/>
      <c r="E200" s="254"/>
      <c r="F200" s="273" t="s">
        <v>42</v>
      </c>
      <c r="G200" s="254"/>
      <c r="H200" s="479" t="s">
        <v>2178</v>
      </c>
      <c r="I200" s="479"/>
      <c r="J200" s="479"/>
      <c r="K200" s="295"/>
    </row>
    <row r="201" spans="2:11" ht="15" customHeight="1">
      <c r="B201" s="274"/>
      <c r="C201" s="280"/>
      <c r="D201" s="254"/>
      <c r="E201" s="254"/>
      <c r="F201" s="273" t="s">
        <v>43</v>
      </c>
      <c r="G201" s="254"/>
      <c r="H201" s="479" t="s">
        <v>2179</v>
      </c>
      <c r="I201" s="479"/>
      <c r="J201" s="479"/>
      <c r="K201" s="295"/>
    </row>
    <row r="202" spans="2:11" ht="15" customHeight="1">
      <c r="B202" s="274"/>
      <c r="C202" s="280"/>
      <c r="D202" s="254"/>
      <c r="E202" s="254"/>
      <c r="F202" s="273" t="s">
        <v>46</v>
      </c>
      <c r="G202" s="254"/>
      <c r="H202" s="479" t="s">
        <v>2180</v>
      </c>
      <c r="I202" s="479"/>
      <c r="J202" s="479"/>
      <c r="K202" s="295"/>
    </row>
    <row r="203" spans="2:11" ht="15" customHeight="1">
      <c r="B203" s="274"/>
      <c r="C203" s="254"/>
      <c r="D203" s="254"/>
      <c r="E203" s="254"/>
      <c r="F203" s="273" t="s">
        <v>44</v>
      </c>
      <c r="G203" s="254"/>
      <c r="H203" s="479" t="s">
        <v>2181</v>
      </c>
      <c r="I203" s="479"/>
      <c r="J203" s="479"/>
      <c r="K203" s="295"/>
    </row>
    <row r="204" spans="2:11" ht="15" customHeight="1">
      <c r="B204" s="274"/>
      <c r="C204" s="254"/>
      <c r="D204" s="254"/>
      <c r="E204" s="254"/>
      <c r="F204" s="273" t="s">
        <v>45</v>
      </c>
      <c r="G204" s="254"/>
      <c r="H204" s="479" t="s">
        <v>2182</v>
      </c>
      <c r="I204" s="479"/>
      <c r="J204" s="479"/>
      <c r="K204" s="295"/>
    </row>
    <row r="205" spans="2:11" ht="15" customHeight="1">
      <c r="B205" s="274"/>
      <c r="C205" s="254"/>
      <c r="D205" s="254"/>
      <c r="E205" s="254"/>
      <c r="F205" s="273"/>
      <c r="G205" s="254"/>
      <c r="H205" s="254"/>
      <c r="I205" s="254"/>
      <c r="J205" s="254"/>
      <c r="K205" s="295"/>
    </row>
    <row r="206" spans="2:11" ht="15" customHeight="1">
      <c r="B206" s="274"/>
      <c r="C206" s="254" t="s">
        <v>2123</v>
      </c>
      <c r="D206" s="254"/>
      <c r="E206" s="254"/>
      <c r="F206" s="273" t="s">
        <v>77</v>
      </c>
      <c r="G206" s="254"/>
      <c r="H206" s="479" t="s">
        <v>2183</v>
      </c>
      <c r="I206" s="479"/>
      <c r="J206" s="479"/>
      <c r="K206" s="295"/>
    </row>
    <row r="207" spans="2:11" ht="15" customHeight="1">
      <c r="B207" s="274"/>
      <c r="C207" s="280"/>
      <c r="D207" s="254"/>
      <c r="E207" s="254"/>
      <c r="F207" s="273" t="s">
        <v>2021</v>
      </c>
      <c r="G207" s="254"/>
      <c r="H207" s="479" t="s">
        <v>2022</v>
      </c>
      <c r="I207" s="479"/>
      <c r="J207" s="479"/>
      <c r="K207" s="295"/>
    </row>
    <row r="208" spans="2:11" ht="15" customHeight="1">
      <c r="B208" s="274"/>
      <c r="C208" s="254"/>
      <c r="D208" s="254"/>
      <c r="E208" s="254"/>
      <c r="F208" s="273" t="s">
        <v>2019</v>
      </c>
      <c r="G208" s="254"/>
      <c r="H208" s="479" t="s">
        <v>2184</v>
      </c>
      <c r="I208" s="479"/>
      <c r="J208" s="479"/>
      <c r="K208" s="295"/>
    </row>
    <row r="209" spans="2:11" ht="15" customHeight="1">
      <c r="B209" s="312"/>
      <c r="C209" s="280"/>
      <c r="D209" s="280"/>
      <c r="E209" s="280"/>
      <c r="F209" s="273" t="s">
        <v>2023</v>
      </c>
      <c r="G209" s="259"/>
      <c r="H209" s="478" t="s">
        <v>2024</v>
      </c>
      <c r="I209" s="478"/>
      <c r="J209" s="478"/>
      <c r="K209" s="313"/>
    </row>
    <row r="210" spans="2:11" ht="15" customHeight="1">
      <c r="B210" s="312"/>
      <c r="C210" s="280"/>
      <c r="D210" s="280"/>
      <c r="E210" s="280"/>
      <c r="F210" s="273" t="s">
        <v>2025</v>
      </c>
      <c r="G210" s="259"/>
      <c r="H210" s="478" t="s">
        <v>2185</v>
      </c>
      <c r="I210" s="478"/>
      <c r="J210" s="478"/>
      <c r="K210" s="313"/>
    </row>
    <row r="211" spans="2:11" ht="15" customHeight="1">
      <c r="B211" s="312"/>
      <c r="C211" s="280"/>
      <c r="D211" s="280"/>
      <c r="E211" s="280"/>
      <c r="F211" s="314"/>
      <c r="G211" s="259"/>
      <c r="H211" s="315"/>
      <c r="I211" s="315"/>
      <c r="J211" s="315"/>
      <c r="K211" s="313"/>
    </row>
    <row r="212" spans="2:11" ht="15" customHeight="1">
      <c r="B212" s="312"/>
      <c r="C212" s="254" t="s">
        <v>2147</v>
      </c>
      <c r="D212" s="280"/>
      <c r="E212" s="280"/>
      <c r="F212" s="273">
        <v>1</v>
      </c>
      <c r="G212" s="259"/>
      <c r="H212" s="478" t="s">
        <v>2186</v>
      </c>
      <c r="I212" s="478"/>
      <c r="J212" s="478"/>
      <c r="K212" s="313"/>
    </row>
    <row r="213" spans="2:11" ht="15" customHeight="1">
      <c r="B213" s="312"/>
      <c r="C213" s="280"/>
      <c r="D213" s="280"/>
      <c r="E213" s="280"/>
      <c r="F213" s="273">
        <v>2</v>
      </c>
      <c r="G213" s="259"/>
      <c r="H213" s="478" t="s">
        <v>2187</v>
      </c>
      <c r="I213" s="478"/>
      <c r="J213" s="478"/>
      <c r="K213" s="313"/>
    </row>
    <row r="214" spans="2:11" ht="15" customHeight="1">
      <c r="B214" s="312"/>
      <c r="C214" s="280"/>
      <c r="D214" s="280"/>
      <c r="E214" s="280"/>
      <c r="F214" s="273">
        <v>3</v>
      </c>
      <c r="G214" s="259"/>
      <c r="H214" s="478" t="s">
        <v>2188</v>
      </c>
      <c r="I214" s="478"/>
      <c r="J214" s="478"/>
      <c r="K214" s="313"/>
    </row>
    <row r="215" spans="2:11" ht="15" customHeight="1">
      <c r="B215" s="312"/>
      <c r="C215" s="280"/>
      <c r="D215" s="280"/>
      <c r="E215" s="280"/>
      <c r="F215" s="273">
        <v>4</v>
      </c>
      <c r="G215" s="259"/>
      <c r="H215" s="478" t="s">
        <v>2189</v>
      </c>
      <c r="I215" s="478"/>
      <c r="J215" s="478"/>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sheetPr>
    <pageSetUpPr fitToPage="1"/>
  </sheetPr>
  <dimension ref="A1:BR174"/>
  <sheetViews>
    <sheetView showGridLines="0" workbookViewId="0">
      <pane ySplit="1" topLeftCell="A142" activePane="bottomLeft" state="frozen"/>
      <selection pane="bottomLeft" activeCell="F139" sqref="F13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85</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137</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ROUND(J90,2)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ROUND(SUM(BE90:BE173), 2)</f>
        <v>0</v>
      </c>
      <c r="G32" s="42"/>
      <c r="H32" s="42"/>
      <c r="I32" s="126">
        <v>0.21</v>
      </c>
      <c r="J32" s="125">
        <f>ROUND(ROUND((SUM(BE90:BE173)), 2)*I32, 2)</f>
        <v>0</v>
      </c>
      <c r="K32" s="45"/>
    </row>
    <row r="33" spans="2:11" s="1" customFormat="1" ht="14.45" customHeight="1">
      <c r="B33" s="41"/>
      <c r="C33" s="42"/>
      <c r="D33" s="42"/>
      <c r="E33" s="49" t="s">
        <v>43</v>
      </c>
      <c r="F33" s="125">
        <f>ROUND(SUM(BF90:BF173), 2)</f>
        <v>0</v>
      </c>
      <c r="G33" s="42"/>
      <c r="H33" s="42"/>
      <c r="I33" s="126">
        <v>0.15</v>
      </c>
      <c r="J33" s="125">
        <f>ROUND(ROUND((SUM(BF90:BF173)), 2)*I33, 2)</f>
        <v>0</v>
      </c>
      <c r="K33" s="45"/>
    </row>
    <row r="34" spans="2:11" s="1" customFormat="1" ht="14.45" hidden="1" customHeight="1">
      <c r="B34" s="41"/>
      <c r="C34" s="42"/>
      <c r="D34" s="42"/>
      <c r="E34" s="49" t="s">
        <v>44</v>
      </c>
      <c r="F34" s="125">
        <f>ROUND(SUM(BG90:BG173), 2)</f>
        <v>0</v>
      </c>
      <c r="G34" s="42"/>
      <c r="H34" s="42"/>
      <c r="I34" s="126">
        <v>0.21</v>
      </c>
      <c r="J34" s="125">
        <v>0</v>
      </c>
      <c r="K34" s="45"/>
    </row>
    <row r="35" spans="2:11" s="1" customFormat="1" ht="14.45" hidden="1" customHeight="1">
      <c r="B35" s="41"/>
      <c r="C35" s="42"/>
      <c r="D35" s="42"/>
      <c r="E35" s="49" t="s">
        <v>45</v>
      </c>
      <c r="F35" s="125">
        <f>ROUND(SUM(BH90:BH173), 2)</f>
        <v>0</v>
      </c>
      <c r="G35" s="42"/>
      <c r="H35" s="42"/>
      <c r="I35" s="126">
        <v>0.15</v>
      </c>
      <c r="J35" s="125">
        <v>0</v>
      </c>
      <c r="K35" s="45"/>
    </row>
    <row r="36" spans="2:11" s="1" customFormat="1" ht="14.45" hidden="1" customHeight="1">
      <c r="B36" s="41"/>
      <c r="C36" s="42"/>
      <c r="D36" s="42"/>
      <c r="E36" s="49" t="s">
        <v>46</v>
      </c>
      <c r="F36" s="125">
        <f>ROUND(SUM(BI90:BI173),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001 - SO 101 Rekonstrukce česlí</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J90</f>
        <v>0</v>
      </c>
      <c r="K60" s="45"/>
      <c r="AU60" s="24" t="s">
        <v>142</v>
      </c>
    </row>
    <row r="61" spans="2:47" s="8" customFormat="1" ht="24.95" customHeight="1">
      <c r="B61" s="142"/>
      <c r="C61" s="143"/>
      <c r="D61" s="144" t="s">
        <v>143</v>
      </c>
      <c r="E61" s="145"/>
      <c r="F61" s="145"/>
      <c r="G61" s="145"/>
      <c r="H61" s="145"/>
      <c r="I61" s="146"/>
      <c r="J61" s="147">
        <f>J91</f>
        <v>0</v>
      </c>
      <c r="K61" s="148"/>
    </row>
    <row r="62" spans="2:47" s="9" customFormat="1" ht="19.899999999999999" customHeight="1">
      <c r="B62" s="149"/>
      <c r="C62" s="150"/>
      <c r="D62" s="151" t="s">
        <v>144</v>
      </c>
      <c r="E62" s="152"/>
      <c r="F62" s="152"/>
      <c r="G62" s="152"/>
      <c r="H62" s="152"/>
      <c r="I62" s="153"/>
      <c r="J62" s="154">
        <f>J92</f>
        <v>0</v>
      </c>
      <c r="K62" s="155"/>
    </row>
    <row r="63" spans="2:47" s="9" customFormat="1" ht="19.899999999999999" customHeight="1">
      <c r="B63" s="149"/>
      <c r="C63" s="150"/>
      <c r="D63" s="151" t="s">
        <v>145</v>
      </c>
      <c r="E63" s="152"/>
      <c r="F63" s="152"/>
      <c r="G63" s="152"/>
      <c r="H63" s="152"/>
      <c r="I63" s="153"/>
      <c r="J63" s="154">
        <f>J104</f>
        <v>0</v>
      </c>
      <c r="K63" s="155"/>
    </row>
    <row r="64" spans="2:47" s="9" customFormat="1" ht="19.899999999999999" customHeight="1">
      <c r="B64" s="149"/>
      <c r="C64" s="150"/>
      <c r="D64" s="151" t="s">
        <v>146</v>
      </c>
      <c r="E64" s="152"/>
      <c r="F64" s="152"/>
      <c r="G64" s="152"/>
      <c r="H64" s="152"/>
      <c r="I64" s="153"/>
      <c r="J64" s="154">
        <f>J146</f>
        <v>0</v>
      </c>
      <c r="K64" s="155"/>
    </row>
    <row r="65" spans="2:12" s="9" customFormat="1" ht="19.899999999999999" customHeight="1">
      <c r="B65" s="149"/>
      <c r="C65" s="150"/>
      <c r="D65" s="151" t="s">
        <v>147</v>
      </c>
      <c r="E65" s="152"/>
      <c r="F65" s="152"/>
      <c r="G65" s="152"/>
      <c r="H65" s="152"/>
      <c r="I65" s="153"/>
      <c r="J65" s="154">
        <f>J154</f>
        <v>0</v>
      </c>
      <c r="K65" s="155"/>
    </row>
    <row r="66" spans="2:12" s="8" customFormat="1" ht="24.95" customHeight="1">
      <c r="B66" s="142"/>
      <c r="C66" s="143"/>
      <c r="D66" s="144" t="s">
        <v>148</v>
      </c>
      <c r="E66" s="145"/>
      <c r="F66" s="145"/>
      <c r="G66" s="145"/>
      <c r="H66" s="145"/>
      <c r="I66" s="146"/>
      <c r="J66" s="147">
        <f>J157</f>
        <v>0</v>
      </c>
      <c r="K66" s="148"/>
    </row>
    <row r="67" spans="2:12" s="9" customFormat="1" ht="19.899999999999999" customHeight="1">
      <c r="B67" s="149"/>
      <c r="C67" s="150"/>
      <c r="D67" s="151" t="s">
        <v>149</v>
      </c>
      <c r="E67" s="152"/>
      <c r="F67" s="152"/>
      <c r="G67" s="152"/>
      <c r="H67" s="152"/>
      <c r="I67" s="153"/>
      <c r="J67" s="154">
        <f>J158</f>
        <v>0</v>
      </c>
      <c r="K67" s="155"/>
    </row>
    <row r="68" spans="2:12" s="9" customFormat="1" ht="19.899999999999999" customHeight="1">
      <c r="B68" s="149"/>
      <c r="C68" s="150"/>
      <c r="D68" s="151" t="s">
        <v>150</v>
      </c>
      <c r="E68" s="152"/>
      <c r="F68" s="152"/>
      <c r="G68" s="152"/>
      <c r="H68" s="152"/>
      <c r="I68" s="153"/>
      <c r="J68" s="154">
        <f>J163</f>
        <v>0</v>
      </c>
      <c r="K68" s="155"/>
    </row>
    <row r="69" spans="2:12" s="1" customFormat="1" ht="21.75" customHeight="1">
      <c r="B69" s="41"/>
      <c r="C69" s="42"/>
      <c r="D69" s="42"/>
      <c r="E69" s="42"/>
      <c r="F69" s="42"/>
      <c r="G69" s="42"/>
      <c r="H69" s="42"/>
      <c r="I69" s="113"/>
      <c r="J69" s="42"/>
      <c r="K69" s="45"/>
    </row>
    <row r="70" spans="2:12" s="1" customFormat="1" ht="6.95" customHeight="1">
      <c r="B70" s="56"/>
      <c r="C70" s="57"/>
      <c r="D70" s="57"/>
      <c r="E70" s="57"/>
      <c r="F70" s="57"/>
      <c r="G70" s="57"/>
      <c r="H70" s="57"/>
      <c r="I70" s="134"/>
      <c r="J70" s="57"/>
      <c r="K70" s="58"/>
    </row>
    <row r="74" spans="2:12" s="1" customFormat="1" ht="6.95" customHeight="1">
      <c r="B74" s="59"/>
      <c r="C74" s="60"/>
      <c r="D74" s="60"/>
      <c r="E74" s="60"/>
      <c r="F74" s="60"/>
      <c r="G74" s="60"/>
      <c r="H74" s="60"/>
      <c r="I74" s="135"/>
      <c r="J74" s="60"/>
      <c r="K74" s="60"/>
      <c r="L74" s="41"/>
    </row>
    <row r="75" spans="2:12" s="1" customFormat="1" ht="36.950000000000003" customHeight="1">
      <c r="B75" s="41"/>
      <c r="C75" s="61" t="s">
        <v>151</v>
      </c>
      <c r="L75" s="41"/>
    </row>
    <row r="76" spans="2:12" s="1" customFormat="1" ht="6.95" customHeight="1">
      <c r="B76" s="41"/>
      <c r="L76" s="41"/>
    </row>
    <row r="77" spans="2:12" s="1" customFormat="1" ht="14.45" customHeight="1">
      <c r="B77" s="41"/>
      <c r="C77" s="63" t="s">
        <v>19</v>
      </c>
      <c r="L77" s="41"/>
    </row>
    <row r="78" spans="2:12" s="1" customFormat="1" ht="16.5" customHeight="1">
      <c r="B78" s="41"/>
      <c r="E78" s="463" t="str">
        <f>E7</f>
        <v>Rekonstrukce ČOV v Sanatoriu Jablunkov, a.s.</v>
      </c>
      <c r="F78" s="464"/>
      <c r="G78" s="464"/>
      <c r="H78" s="464"/>
      <c r="L78" s="41"/>
    </row>
    <row r="79" spans="2:12" ht="15">
      <c r="B79" s="28"/>
      <c r="C79" s="63" t="s">
        <v>134</v>
      </c>
      <c r="L79" s="28"/>
    </row>
    <row r="80" spans="2:12" s="1" customFormat="1" ht="16.5" customHeight="1">
      <c r="B80" s="41"/>
      <c r="E80" s="463" t="s">
        <v>135</v>
      </c>
      <c r="F80" s="457"/>
      <c r="G80" s="457"/>
      <c r="H80" s="457"/>
      <c r="L80" s="41"/>
    </row>
    <row r="81" spans="2:65" s="1" customFormat="1" ht="14.45" customHeight="1">
      <c r="B81" s="41"/>
      <c r="C81" s="63" t="s">
        <v>136</v>
      </c>
      <c r="L81" s="41"/>
    </row>
    <row r="82" spans="2:65" s="1" customFormat="1" ht="17.25" customHeight="1">
      <c r="B82" s="41"/>
      <c r="E82" s="434" t="str">
        <f>E11</f>
        <v>001 - SO 101 Rekonstrukce česlí</v>
      </c>
      <c r="F82" s="457"/>
      <c r="G82" s="457"/>
      <c r="H82" s="457"/>
      <c r="L82" s="41"/>
    </row>
    <row r="83" spans="2:65" s="1" customFormat="1" ht="6.95" customHeight="1">
      <c r="B83" s="41"/>
      <c r="L83" s="41"/>
    </row>
    <row r="84" spans="2:65" s="1" customFormat="1" ht="18" customHeight="1">
      <c r="B84" s="41"/>
      <c r="C84" s="63" t="s">
        <v>23</v>
      </c>
      <c r="F84" s="156" t="str">
        <f>F14</f>
        <v xml:space="preserve"> </v>
      </c>
      <c r="I84" s="157" t="s">
        <v>25</v>
      </c>
      <c r="J84" s="67" t="str">
        <f>IF(J14="","",J14)</f>
        <v>9. 7. 2018</v>
      </c>
      <c r="L84" s="41"/>
    </row>
    <row r="85" spans="2:65" s="1" customFormat="1" ht="6.95" customHeight="1">
      <c r="B85" s="41"/>
      <c r="L85" s="41"/>
    </row>
    <row r="86" spans="2:65" s="1" customFormat="1" ht="15">
      <c r="B86" s="41"/>
      <c r="C86" s="63" t="s">
        <v>27</v>
      </c>
      <c r="F86" s="156" t="str">
        <f>E17</f>
        <v>Sanatorium Jablunkov a.s.</v>
      </c>
      <c r="I86" s="157" t="s">
        <v>33</v>
      </c>
      <c r="J86" s="156" t="str">
        <f>E23</f>
        <v>Sweco Hydroprojekt a.s., divize Morava</v>
      </c>
      <c r="L86" s="41"/>
    </row>
    <row r="87" spans="2:65" s="1" customFormat="1" ht="14.45" customHeight="1">
      <c r="B87" s="41"/>
      <c r="C87" s="63" t="s">
        <v>31</v>
      </c>
      <c r="F87" s="156" t="str">
        <f>IF(E20="","",E20)</f>
        <v/>
      </c>
      <c r="L87" s="41"/>
    </row>
    <row r="88" spans="2:65" s="1" customFormat="1" ht="10.35" customHeight="1">
      <c r="B88" s="41"/>
      <c r="L88" s="41"/>
    </row>
    <row r="89" spans="2:65" s="10" customFormat="1" ht="29.25" customHeight="1">
      <c r="B89" s="158"/>
      <c r="C89" s="159" t="s">
        <v>152</v>
      </c>
      <c r="D89" s="160" t="s">
        <v>56</v>
      </c>
      <c r="E89" s="160" t="s">
        <v>52</v>
      </c>
      <c r="F89" s="160" t="s">
        <v>153</v>
      </c>
      <c r="G89" s="160" t="s">
        <v>154</v>
      </c>
      <c r="H89" s="160" t="s">
        <v>155</v>
      </c>
      <c r="I89" s="161" t="s">
        <v>156</v>
      </c>
      <c r="J89" s="160" t="s">
        <v>140</v>
      </c>
      <c r="K89" s="162" t="s">
        <v>157</v>
      </c>
      <c r="L89" s="158"/>
      <c r="M89" s="73" t="s">
        <v>158</v>
      </c>
      <c r="N89" s="74" t="s">
        <v>41</v>
      </c>
      <c r="O89" s="74" t="s">
        <v>159</v>
      </c>
      <c r="P89" s="74" t="s">
        <v>160</v>
      </c>
      <c r="Q89" s="74" t="s">
        <v>161</v>
      </c>
      <c r="R89" s="74" t="s">
        <v>162</v>
      </c>
      <c r="S89" s="74" t="s">
        <v>163</v>
      </c>
      <c r="T89" s="75" t="s">
        <v>164</v>
      </c>
    </row>
    <row r="90" spans="2:65" s="1" customFormat="1" ht="29.25" customHeight="1">
      <c r="B90" s="41"/>
      <c r="C90" s="77" t="s">
        <v>141</v>
      </c>
      <c r="J90" s="163">
        <f>BK90</f>
        <v>0</v>
      </c>
      <c r="L90" s="41"/>
      <c r="M90" s="76"/>
      <c r="N90" s="68"/>
      <c r="O90" s="68"/>
      <c r="P90" s="164">
        <f>P91+P157</f>
        <v>0</v>
      </c>
      <c r="Q90" s="68"/>
      <c r="R90" s="164">
        <f>R91+R157</f>
        <v>2.8014520000000003</v>
      </c>
      <c r="S90" s="68"/>
      <c r="T90" s="165">
        <f>T91+T157</f>
        <v>2.9757000000000002</v>
      </c>
      <c r="AT90" s="24" t="s">
        <v>70</v>
      </c>
      <c r="AU90" s="24" t="s">
        <v>142</v>
      </c>
      <c r="BK90" s="166">
        <f>BK91+BK157</f>
        <v>0</v>
      </c>
    </row>
    <row r="91" spans="2:65" s="11" customFormat="1" ht="37.35" customHeight="1">
      <c r="B91" s="167"/>
      <c r="D91" s="168" t="s">
        <v>70</v>
      </c>
      <c r="E91" s="169" t="s">
        <v>165</v>
      </c>
      <c r="F91" s="169" t="s">
        <v>166</v>
      </c>
      <c r="I91" s="170"/>
      <c r="J91" s="171">
        <f>BK91</f>
        <v>0</v>
      </c>
      <c r="L91" s="167"/>
      <c r="M91" s="172"/>
      <c r="N91" s="173"/>
      <c r="O91" s="173"/>
      <c r="P91" s="174">
        <f>P92+P104+P146+P154</f>
        <v>0</v>
      </c>
      <c r="Q91" s="173"/>
      <c r="R91" s="174">
        <f>R92+R104+R146+R154</f>
        <v>2.7984520000000002</v>
      </c>
      <c r="S91" s="173"/>
      <c r="T91" s="175">
        <f>T92+T104+T146+T154</f>
        <v>2.9757000000000002</v>
      </c>
      <c r="AR91" s="168" t="s">
        <v>78</v>
      </c>
      <c r="AT91" s="176" t="s">
        <v>70</v>
      </c>
      <c r="AU91" s="176" t="s">
        <v>71</v>
      </c>
      <c r="AY91" s="168" t="s">
        <v>167</v>
      </c>
      <c r="BK91" s="177">
        <f>BK92+BK104+BK146+BK154</f>
        <v>0</v>
      </c>
    </row>
    <row r="92" spans="2:65" s="11" customFormat="1" ht="19.899999999999999" customHeight="1">
      <c r="B92" s="167"/>
      <c r="D92" s="168" t="s">
        <v>70</v>
      </c>
      <c r="E92" s="178" t="s">
        <v>78</v>
      </c>
      <c r="F92" s="178" t="s">
        <v>168</v>
      </c>
      <c r="I92" s="170"/>
      <c r="J92" s="179">
        <f>BK92</f>
        <v>0</v>
      </c>
      <c r="L92" s="167"/>
      <c r="M92" s="172"/>
      <c r="N92" s="173"/>
      <c r="O92" s="173"/>
      <c r="P92" s="174">
        <f>SUM(P93:P103)</f>
        <v>0</v>
      </c>
      <c r="Q92" s="173"/>
      <c r="R92" s="174">
        <f>SUM(R93:R103)</f>
        <v>0.39985000000000004</v>
      </c>
      <c r="S92" s="173"/>
      <c r="T92" s="175">
        <f>SUM(T93:T103)</f>
        <v>0</v>
      </c>
      <c r="AR92" s="168" t="s">
        <v>78</v>
      </c>
      <c r="AT92" s="176" t="s">
        <v>70</v>
      </c>
      <c r="AU92" s="176" t="s">
        <v>78</v>
      </c>
      <c r="AY92" s="168" t="s">
        <v>167</v>
      </c>
      <c r="BK92" s="177">
        <f>SUM(BK93:BK103)</f>
        <v>0</v>
      </c>
    </row>
    <row r="93" spans="2:65" s="1" customFormat="1" ht="16.5" customHeight="1">
      <c r="B93" s="180"/>
      <c r="C93" s="181" t="s">
        <v>78</v>
      </c>
      <c r="D93" s="181" t="s">
        <v>169</v>
      </c>
      <c r="E93" s="182" t="s">
        <v>170</v>
      </c>
      <c r="F93" s="183" t="s">
        <v>171</v>
      </c>
      <c r="G93" s="184" t="s">
        <v>172</v>
      </c>
      <c r="H93" s="185">
        <v>1</v>
      </c>
      <c r="I93" s="186"/>
      <c r="J93" s="187">
        <f>ROUND(I93*H93,2)</f>
        <v>0</v>
      </c>
      <c r="K93" s="183" t="s">
        <v>5</v>
      </c>
      <c r="L93" s="41"/>
      <c r="M93" s="188" t="s">
        <v>5</v>
      </c>
      <c r="N93" s="189" t="s">
        <v>42</v>
      </c>
      <c r="O93" s="42"/>
      <c r="P93" s="190">
        <f>O93*H93</f>
        <v>0</v>
      </c>
      <c r="Q93" s="190">
        <v>0</v>
      </c>
      <c r="R93" s="190">
        <f>Q93*H93</f>
        <v>0</v>
      </c>
      <c r="S93" s="190">
        <v>0</v>
      </c>
      <c r="T93" s="191">
        <f>S93*H93</f>
        <v>0</v>
      </c>
      <c r="AR93" s="24" t="s">
        <v>173</v>
      </c>
      <c r="AT93" s="24" t="s">
        <v>169</v>
      </c>
      <c r="AU93" s="24" t="s">
        <v>80</v>
      </c>
      <c r="AY93" s="24" t="s">
        <v>167</v>
      </c>
      <c r="BE93" s="192">
        <f>IF(N93="základní",J93,0)</f>
        <v>0</v>
      </c>
      <c r="BF93" s="192">
        <f>IF(N93="snížená",J93,0)</f>
        <v>0</v>
      </c>
      <c r="BG93" s="192">
        <f>IF(N93="zákl. přenesená",J93,0)</f>
        <v>0</v>
      </c>
      <c r="BH93" s="192">
        <f>IF(N93="sníž. přenesená",J93,0)</f>
        <v>0</v>
      </c>
      <c r="BI93" s="192">
        <f>IF(N93="nulová",J93,0)</f>
        <v>0</v>
      </c>
      <c r="BJ93" s="24" t="s">
        <v>78</v>
      </c>
      <c r="BK93" s="192">
        <f>ROUND(I93*H93,2)</f>
        <v>0</v>
      </c>
      <c r="BL93" s="24" t="s">
        <v>173</v>
      </c>
      <c r="BM93" s="24" t="s">
        <v>174</v>
      </c>
    </row>
    <row r="94" spans="2:65" s="1" customFormat="1">
      <c r="B94" s="41"/>
      <c r="D94" s="193" t="s">
        <v>175</v>
      </c>
      <c r="F94" s="194" t="s">
        <v>171</v>
      </c>
      <c r="I94" s="195"/>
      <c r="L94" s="41"/>
      <c r="M94" s="196"/>
      <c r="N94" s="42"/>
      <c r="O94" s="42"/>
      <c r="P94" s="42"/>
      <c r="Q94" s="42"/>
      <c r="R94" s="42"/>
      <c r="S94" s="42"/>
      <c r="T94" s="70"/>
      <c r="AT94" s="24" t="s">
        <v>175</v>
      </c>
      <c r="AU94" s="24" t="s">
        <v>80</v>
      </c>
    </row>
    <row r="95" spans="2:65" s="1" customFormat="1" ht="16.5" customHeight="1">
      <c r="B95" s="180"/>
      <c r="C95" s="181" t="s">
        <v>80</v>
      </c>
      <c r="D95" s="181" t="s">
        <v>169</v>
      </c>
      <c r="E95" s="182" t="s">
        <v>176</v>
      </c>
      <c r="F95" s="183" t="s">
        <v>177</v>
      </c>
      <c r="G95" s="184" t="s">
        <v>178</v>
      </c>
      <c r="H95" s="185">
        <v>55</v>
      </c>
      <c r="I95" s="186"/>
      <c r="J95" s="187">
        <f>ROUND(I95*H95,2)</f>
        <v>0</v>
      </c>
      <c r="K95" s="183" t="s">
        <v>179</v>
      </c>
      <c r="L95" s="41"/>
      <c r="M95" s="188" t="s">
        <v>5</v>
      </c>
      <c r="N95" s="189" t="s">
        <v>42</v>
      </c>
      <c r="O95" s="42"/>
      <c r="P95" s="190">
        <f>O95*H95</f>
        <v>0</v>
      </c>
      <c r="Q95" s="190">
        <v>7.2700000000000004E-3</v>
      </c>
      <c r="R95" s="190">
        <f>Q95*H95</f>
        <v>0.39985000000000004</v>
      </c>
      <c r="S95" s="190">
        <v>0</v>
      </c>
      <c r="T95" s="191">
        <f>S95*H95</f>
        <v>0</v>
      </c>
      <c r="AR95" s="24" t="s">
        <v>173</v>
      </c>
      <c r="AT95" s="24" t="s">
        <v>169</v>
      </c>
      <c r="AU95" s="24" t="s">
        <v>80</v>
      </c>
      <c r="AY95" s="24" t="s">
        <v>167</v>
      </c>
      <c r="BE95" s="192">
        <f>IF(N95="základní",J95,0)</f>
        <v>0</v>
      </c>
      <c r="BF95" s="192">
        <f>IF(N95="snížená",J95,0)</f>
        <v>0</v>
      </c>
      <c r="BG95" s="192">
        <f>IF(N95="zákl. přenesená",J95,0)</f>
        <v>0</v>
      </c>
      <c r="BH95" s="192">
        <f>IF(N95="sníž. přenesená",J95,0)</f>
        <v>0</v>
      </c>
      <c r="BI95" s="192">
        <f>IF(N95="nulová",J95,0)</f>
        <v>0</v>
      </c>
      <c r="BJ95" s="24" t="s">
        <v>78</v>
      </c>
      <c r="BK95" s="192">
        <f>ROUND(I95*H95,2)</f>
        <v>0</v>
      </c>
      <c r="BL95" s="24" t="s">
        <v>173</v>
      </c>
      <c r="BM95" s="24" t="s">
        <v>180</v>
      </c>
    </row>
    <row r="96" spans="2:65" s="1" customFormat="1">
      <c r="B96" s="41"/>
      <c r="D96" s="193" t="s">
        <v>175</v>
      </c>
      <c r="F96" s="194" t="s">
        <v>181</v>
      </c>
      <c r="I96" s="195"/>
      <c r="L96" s="41"/>
      <c r="M96" s="196"/>
      <c r="N96" s="42"/>
      <c r="O96" s="42"/>
      <c r="P96" s="42"/>
      <c r="Q96" s="42"/>
      <c r="R96" s="42"/>
      <c r="S96" s="42"/>
      <c r="T96" s="70"/>
      <c r="AT96" s="24" t="s">
        <v>175</v>
      </c>
      <c r="AU96" s="24" t="s">
        <v>80</v>
      </c>
    </row>
    <row r="97" spans="2:65" s="1" customFormat="1" ht="27">
      <c r="B97" s="41"/>
      <c r="D97" s="193" t="s">
        <v>182</v>
      </c>
      <c r="F97" s="197" t="s">
        <v>183</v>
      </c>
      <c r="I97" s="195"/>
      <c r="L97" s="41"/>
      <c r="M97" s="196"/>
      <c r="N97" s="42"/>
      <c r="O97" s="42"/>
      <c r="P97" s="42"/>
      <c r="Q97" s="42"/>
      <c r="R97" s="42"/>
      <c r="S97" s="42"/>
      <c r="T97" s="70"/>
      <c r="AT97" s="24" t="s">
        <v>182</v>
      </c>
      <c r="AU97" s="24" t="s">
        <v>80</v>
      </c>
    </row>
    <row r="98" spans="2:65" s="12" customFormat="1">
      <c r="B98" s="198"/>
      <c r="D98" s="193" t="s">
        <v>184</v>
      </c>
      <c r="E98" s="199" t="s">
        <v>5</v>
      </c>
      <c r="F98" s="200" t="s">
        <v>185</v>
      </c>
      <c r="H98" s="201">
        <v>55</v>
      </c>
      <c r="I98" s="202"/>
      <c r="L98" s="198"/>
      <c r="M98" s="203"/>
      <c r="N98" s="204"/>
      <c r="O98" s="204"/>
      <c r="P98" s="204"/>
      <c r="Q98" s="204"/>
      <c r="R98" s="204"/>
      <c r="S98" s="204"/>
      <c r="T98" s="205"/>
      <c r="AT98" s="199" t="s">
        <v>184</v>
      </c>
      <c r="AU98" s="199" t="s">
        <v>80</v>
      </c>
      <c r="AV98" s="12" t="s">
        <v>80</v>
      </c>
      <c r="AW98" s="12" t="s">
        <v>35</v>
      </c>
      <c r="AX98" s="12" t="s">
        <v>78</v>
      </c>
      <c r="AY98" s="199" t="s">
        <v>167</v>
      </c>
    </row>
    <row r="99" spans="2:65" s="1" customFormat="1" ht="16.5" customHeight="1">
      <c r="B99" s="180"/>
      <c r="C99" s="181" t="s">
        <v>186</v>
      </c>
      <c r="D99" s="181" t="s">
        <v>169</v>
      </c>
      <c r="E99" s="182" t="s">
        <v>187</v>
      </c>
      <c r="F99" s="183" t="s">
        <v>188</v>
      </c>
      <c r="G99" s="184" t="s">
        <v>189</v>
      </c>
      <c r="H99" s="185">
        <v>1440</v>
      </c>
      <c r="I99" s="186"/>
      <c r="J99" s="187">
        <f>ROUND(I99*H99,2)</f>
        <v>0</v>
      </c>
      <c r="K99" s="183" t="s">
        <v>179</v>
      </c>
      <c r="L99" s="41"/>
      <c r="M99" s="188" t="s">
        <v>5</v>
      </c>
      <c r="N99" s="189" t="s">
        <v>42</v>
      </c>
      <c r="O99" s="42"/>
      <c r="P99" s="190">
        <f>O99*H99</f>
        <v>0</v>
      </c>
      <c r="Q99" s="190">
        <v>0</v>
      </c>
      <c r="R99" s="190">
        <f>Q99*H99</f>
        <v>0</v>
      </c>
      <c r="S99" s="190">
        <v>0</v>
      </c>
      <c r="T99" s="191">
        <f>S99*H99</f>
        <v>0</v>
      </c>
      <c r="AR99" s="24" t="s">
        <v>173</v>
      </c>
      <c r="AT99" s="24" t="s">
        <v>169</v>
      </c>
      <c r="AU99" s="24" t="s">
        <v>80</v>
      </c>
      <c r="AY99" s="24" t="s">
        <v>167</v>
      </c>
      <c r="BE99" s="192">
        <f>IF(N99="základní",J99,0)</f>
        <v>0</v>
      </c>
      <c r="BF99" s="192">
        <f>IF(N99="snížená",J99,0)</f>
        <v>0</v>
      </c>
      <c r="BG99" s="192">
        <f>IF(N99="zákl. přenesená",J99,0)</f>
        <v>0</v>
      </c>
      <c r="BH99" s="192">
        <f>IF(N99="sníž. přenesená",J99,0)</f>
        <v>0</v>
      </c>
      <c r="BI99" s="192">
        <f>IF(N99="nulová",J99,0)</f>
        <v>0</v>
      </c>
      <c r="BJ99" s="24" t="s">
        <v>78</v>
      </c>
      <c r="BK99" s="192">
        <f>ROUND(I99*H99,2)</f>
        <v>0</v>
      </c>
      <c r="BL99" s="24" t="s">
        <v>173</v>
      </c>
      <c r="BM99" s="24" t="s">
        <v>190</v>
      </c>
    </row>
    <row r="100" spans="2:65" s="1" customFormat="1">
      <c r="B100" s="41"/>
      <c r="D100" s="193" t="s">
        <v>175</v>
      </c>
      <c r="F100" s="194" t="s">
        <v>191</v>
      </c>
      <c r="I100" s="195"/>
      <c r="L100" s="41"/>
      <c r="M100" s="196"/>
      <c r="N100" s="42"/>
      <c r="O100" s="42"/>
      <c r="P100" s="42"/>
      <c r="Q100" s="42"/>
      <c r="R100" s="42"/>
      <c r="S100" s="42"/>
      <c r="T100" s="70"/>
      <c r="AT100" s="24" t="s">
        <v>175</v>
      </c>
      <c r="AU100" s="24" t="s">
        <v>80</v>
      </c>
    </row>
    <row r="101" spans="2:65" s="12" customFormat="1">
      <c r="B101" s="198"/>
      <c r="D101" s="193" t="s">
        <v>184</v>
      </c>
      <c r="E101" s="199" t="s">
        <v>5</v>
      </c>
      <c r="F101" s="200" t="s">
        <v>192</v>
      </c>
      <c r="H101" s="201">
        <v>1440</v>
      </c>
      <c r="I101" s="202"/>
      <c r="L101" s="198"/>
      <c r="M101" s="203"/>
      <c r="N101" s="204"/>
      <c r="O101" s="204"/>
      <c r="P101" s="204"/>
      <c r="Q101" s="204"/>
      <c r="R101" s="204"/>
      <c r="S101" s="204"/>
      <c r="T101" s="205"/>
      <c r="AT101" s="199" t="s">
        <v>184</v>
      </c>
      <c r="AU101" s="199" t="s">
        <v>80</v>
      </c>
      <c r="AV101" s="12" t="s">
        <v>80</v>
      </c>
      <c r="AW101" s="12" t="s">
        <v>35</v>
      </c>
      <c r="AX101" s="12" t="s">
        <v>78</v>
      </c>
      <c r="AY101" s="199" t="s">
        <v>167</v>
      </c>
    </row>
    <row r="102" spans="2:65" s="1" customFormat="1" ht="25.5" customHeight="1">
      <c r="B102" s="180"/>
      <c r="C102" s="181" t="s">
        <v>173</v>
      </c>
      <c r="D102" s="181" t="s">
        <v>169</v>
      </c>
      <c r="E102" s="182" t="s">
        <v>193</v>
      </c>
      <c r="F102" s="183" t="s">
        <v>194</v>
      </c>
      <c r="G102" s="184" t="s">
        <v>195</v>
      </c>
      <c r="H102" s="185">
        <v>60</v>
      </c>
      <c r="I102" s="186"/>
      <c r="J102" s="187">
        <f>ROUND(I102*H102,2)</f>
        <v>0</v>
      </c>
      <c r="K102" s="183" t="s">
        <v>179</v>
      </c>
      <c r="L102" s="41"/>
      <c r="M102" s="188" t="s">
        <v>5</v>
      </c>
      <c r="N102" s="189" t="s">
        <v>42</v>
      </c>
      <c r="O102" s="42"/>
      <c r="P102" s="190">
        <f>O102*H102</f>
        <v>0</v>
      </c>
      <c r="Q102" s="190">
        <v>0</v>
      </c>
      <c r="R102" s="190">
        <f>Q102*H102</f>
        <v>0</v>
      </c>
      <c r="S102" s="190">
        <v>0</v>
      </c>
      <c r="T102" s="191">
        <f>S102*H102</f>
        <v>0</v>
      </c>
      <c r="AR102" s="24" t="s">
        <v>173</v>
      </c>
      <c r="AT102" s="24" t="s">
        <v>169</v>
      </c>
      <c r="AU102" s="24" t="s">
        <v>80</v>
      </c>
      <c r="AY102" s="24" t="s">
        <v>167</v>
      </c>
      <c r="BE102" s="192">
        <f>IF(N102="základní",J102,0)</f>
        <v>0</v>
      </c>
      <c r="BF102" s="192">
        <f>IF(N102="snížená",J102,0)</f>
        <v>0</v>
      </c>
      <c r="BG102" s="192">
        <f>IF(N102="zákl. přenesená",J102,0)</f>
        <v>0</v>
      </c>
      <c r="BH102" s="192">
        <f>IF(N102="sníž. přenesená",J102,0)</f>
        <v>0</v>
      </c>
      <c r="BI102" s="192">
        <f>IF(N102="nulová",J102,0)</f>
        <v>0</v>
      </c>
      <c r="BJ102" s="24" t="s">
        <v>78</v>
      </c>
      <c r="BK102" s="192">
        <f>ROUND(I102*H102,2)</f>
        <v>0</v>
      </c>
      <c r="BL102" s="24" t="s">
        <v>173</v>
      </c>
      <c r="BM102" s="24" t="s">
        <v>196</v>
      </c>
    </row>
    <row r="103" spans="2:65" s="1" customFormat="1" ht="27">
      <c r="B103" s="41"/>
      <c r="D103" s="193" t="s">
        <v>175</v>
      </c>
      <c r="F103" s="194" t="s">
        <v>197</v>
      </c>
      <c r="I103" s="195"/>
      <c r="L103" s="41"/>
      <c r="M103" s="196"/>
      <c r="N103" s="42"/>
      <c r="O103" s="42"/>
      <c r="P103" s="42"/>
      <c r="Q103" s="42"/>
      <c r="R103" s="42"/>
      <c r="S103" s="42"/>
      <c r="T103" s="70"/>
      <c r="AT103" s="24" t="s">
        <v>175</v>
      </c>
      <c r="AU103" s="24" t="s">
        <v>80</v>
      </c>
    </row>
    <row r="104" spans="2:65" s="11" customFormat="1" ht="29.85" customHeight="1">
      <c r="B104" s="167"/>
      <c r="D104" s="168" t="s">
        <v>70</v>
      </c>
      <c r="E104" s="178" t="s">
        <v>198</v>
      </c>
      <c r="F104" s="178" t="s">
        <v>199</v>
      </c>
      <c r="I104" s="170"/>
      <c r="J104" s="179">
        <f>BK104</f>
        <v>0</v>
      </c>
      <c r="L104" s="167"/>
      <c r="M104" s="172"/>
      <c r="N104" s="173"/>
      <c r="O104" s="173"/>
      <c r="P104" s="174">
        <f>SUM(P105:P145)</f>
        <v>0</v>
      </c>
      <c r="Q104" s="173"/>
      <c r="R104" s="174">
        <f>SUM(R105:R145)</f>
        <v>2.3986020000000003</v>
      </c>
      <c r="S104" s="173"/>
      <c r="T104" s="175">
        <f>SUM(T105:T145)</f>
        <v>2.9757000000000002</v>
      </c>
      <c r="AR104" s="168" t="s">
        <v>78</v>
      </c>
      <c r="AT104" s="176" t="s">
        <v>70</v>
      </c>
      <c r="AU104" s="176" t="s">
        <v>78</v>
      </c>
      <c r="AY104" s="168" t="s">
        <v>167</v>
      </c>
      <c r="BK104" s="177">
        <f>SUM(BK105:BK145)</f>
        <v>0</v>
      </c>
    </row>
    <row r="105" spans="2:65" s="1" customFormat="1" ht="16.5" customHeight="1">
      <c r="B105" s="180"/>
      <c r="C105" s="181" t="s">
        <v>200</v>
      </c>
      <c r="D105" s="181" t="s">
        <v>169</v>
      </c>
      <c r="E105" s="182" t="s">
        <v>201</v>
      </c>
      <c r="F105" s="183" t="s">
        <v>202</v>
      </c>
      <c r="G105" s="184" t="s">
        <v>203</v>
      </c>
      <c r="H105" s="185">
        <v>220</v>
      </c>
      <c r="I105" s="186"/>
      <c r="J105" s="187">
        <f>ROUND(I105*H105,2)</f>
        <v>0</v>
      </c>
      <c r="K105" s="183" t="s">
        <v>5</v>
      </c>
      <c r="L105" s="41"/>
      <c r="M105" s="188" t="s">
        <v>5</v>
      </c>
      <c r="N105" s="189" t="s">
        <v>42</v>
      </c>
      <c r="O105" s="42"/>
      <c r="P105" s="190">
        <f>O105*H105</f>
        <v>0</v>
      </c>
      <c r="Q105" s="190">
        <v>0</v>
      </c>
      <c r="R105" s="190">
        <f>Q105*H105</f>
        <v>0</v>
      </c>
      <c r="S105" s="190">
        <v>0</v>
      </c>
      <c r="T105" s="191">
        <f>S105*H105</f>
        <v>0</v>
      </c>
      <c r="AR105" s="24" t="s">
        <v>173</v>
      </c>
      <c r="AT105" s="24" t="s">
        <v>169</v>
      </c>
      <c r="AU105" s="24" t="s">
        <v>80</v>
      </c>
      <c r="AY105" s="24" t="s">
        <v>167</v>
      </c>
      <c r="BE105" s="192">
        <f>IF(N105="základní",J105,0)</f>
        <v>0</v>
      </c>
      <c r="BF105" s="192">
        <f>IF(N105="snížená",J105,0)</f>
        <v>0</v>
      </c>
      <c r="BG105" s="192">
        <f>IF(N105="zákl. přenesená",J105,0)</f>
        <v>0</v>
      </c>
      <c r="BH105" s="192">
        <f>IF(N105="sníž. přenesená",J105,0)</f>
        <v>0</v>
      </c>
      <c r="BI105" s="192">
        <f>IF(N105="nulová",J105,0)</f>
        <v>0</v>
      </c>
      <c r="BJ105" s="24" t="s">
        <v>78</v>
      </c>
      <c r="BK105" s="192">
        <f>ROUND(I105*H105,2)</f>
        <v>0</v>
      </c>
      <c r="BL105" s="24" t="s">
        <v>173</v>
      </c>
      <c r="BM105" s="24" t="s">
        <v>204</v>
      </c>
    </row>
    <row r="106" spans="2:65" s="1" customFormat="1">
      <c r="B106" s="41"/>
      <c r="D106" s="193" t="s">
        <v>175</v>
      </c>
      <c r="F106" s="194" t="s">
        <v>202</v>
      </c>
      <c r="I106" s="195"/>
      <c r="L106" s="41"/>
      <c r="M106" s="196"/>
      <c r="N106" s="42"/>
      <c r="O106" s="42"/>
      <c r="P106" s="42"/>
      <c r="Q106" s="42"/>
      <c r="R106" s="42"/>
      <c r="S106" s="42"/>
      <c r="T106" s="70"/>
      <c r="AT106" s="24" t="s">
        <v>175</v>
      </c>
      <c r="AU106" s="24" t="s">
        <v>80</v>
      </c>
    </row>
    <row r="107" spans="2:65" s="1" customFormat="1" ht="27">
      <c r="B107" s="41"/>
      <c r="D107" s="193" t="s">
        <v>182</v>
      </c>
      <c r="F107" s="197" t="s">
        <v>183</v>
      </c>
      <c r="I107" s="195"/>
      <c r="L107" s="41"/>
      <c r="M107" s="196"/>
      <c r="N107" s="42"/>
      <c r="O107" s="42"/>
      <c r="P107" s="42"/>
      <c r="Q107" s="42"/>
      <c r="R107" s="42"/>
      <c r="S107" s="42"/>
      <c r="T107" s="70"/>
      <c r="AT107" s="24" t="s">
        <v>182</v>
      </c>
      <c r="AU107" s="24" t="s">
        <v>80</v>
      </c>
    </row>
    <row r="108" spans="2:65" s="12" customFormat="1">
      <c r="B108" s="198"/>
      <c r="D108" s="193" t="s">
        <v>184</v>
      </c>
      <c r="E108" s="199" t="s">
        <v>5</v>
      </c>
      <c r="F108" s="200" t="s">
        <v>205</v>
      </c>
      <c r="H108" s="201">
        <v>220</v>
      </c>
      <c r="I108" s="202"/>
      <c r="L108" s="198"/>
      <c r="M108" s="203"/>
      <c r="N108" s="204"/>
      <c r="O108" s="204"/>
      <c r="P108" s="204"/>
      <c r="Q108" s="204"/>
      <c r="R108" s="204"/>
      <c r="S108" s="204"/>
      <c r="T108" s="205"/>
      <c r="AT108" s="199" t="s">
        <v>184</v>
      </c>
      <c r="AU108" s="199" t="s">
        <v>80</v>
      </c>
      <c r="AV108" s="12" t="s">
        <v>80</v>
      </c>
      <c r="AW108" s="12" t="s">
        <v>35</v>
      </c>
      <c r="AX108" s="12" t="s">
        <v>78</v>
      </c>
      <c r="AY108" s="199" t="s">
        <v>167</v>
      </c>
    </row>
    <row r="109" spans="2:65" s="1" customFormat="1" ht="25.5" customHeight="1">
      <c r="B109" s="180"/>
      <c r="C109" s="181" t="s">
        <v>206</v>
      </c>
      <c r="D109" s="181" t="s">
        <v>169</v>
      </c>
      <c r="E109" s="182" t="s">
        <v>207</v>
      </c>
      <c r="F109" s="183" t="s">
        <v>208</v>
      </c>
      <c r="G109" s="184" t="s">
        <v>209</v>
      </c>
      <c r="H109" s="185">
        <v>2</v>
      </c>
      <c r="I109" s="186"/>
      <c r="J109" s="187">
        <f>ROUND(I109*H109,2)</f>
        <v>0</v>
      </c>
      <c r="K109" s="183" t="s">
        <v>5</v>
      </c>
      <c r="L109" s="41"/>
      <c r="M109" s="188" t="s">
        <v>5</v>
      </c>
      <c r="N109" s="189" t="s">
        <v>42</v>
      </c>
      <c r="O109" s="42"/>
      <c r="P109" s="190">
        <f>O109*H109</f>
        <v>0</v>
      </c>
      <c r="Q109" s="190">
        <v>0</v>
      </c>
      <c r="R109" s="190">
        <f>Q109*H109</f>
        <v>0</v>
      </c>
      <c r="S109" s="190">
        <v>0</v>
      </c>
      <c r="T109" s="191">
        <f>S109*H109</f>
        <v>0</v>
      </c>
      <c r="AR109" s="24" t="s">
        <v>173</v>
      </c>
      <c r="AT109" s="24" t="s">
        <v>169</v>
      </c>
      <c r="AU109" s="24" t="s">
        <v>80</v>
      </c>
      <c r="AY109" s="24" t="s">
        <v>167</v>
      </c>
      <c r="BE109" s="192">
        <f>IF(N109="základní",J109,0)</f>
        <v>0</v>
      </c>
      <c r="BF109" s="192">
        <f>IF(N109="snížená",J109,0)</f>
        <v>0</v>
      </c>
      <c r="BG109" s="192">
        <f>IF(N109="zákl. přenesená",J109,0)</f>
        <v>0</v>
      </c>
      <c r="BH109" s="192">
        <f>IF(N109="sníž. přenesená",J109,0)</f>
        <v>0</v>
      </c>
      <c r="BI109" s="192">
        <f>IF(N109="nulová",J109,0)</f>
        <v>0</v>
      </c>
      <c r="BJ109" s="24" t="s">
        <v>78</v>
      </c>
      <c r="BK109" s="192">
        <f>ROUND(I109*H109,2)</f>
        <v>0</v>
      </c>
      <c r="BL109" s="24" t="s">
        <v>173</v>
      </c>
      <c r="BM109" s="24" t="s">
        <v>210</v>
      </c>
    </row>
    <row r="110" spans="2:65" s="1" customFormat="1">
      <c r="B110" s="41"/>
      <c r="D110" s="193" t="s">
        <v>175</v>
      </c>
      <c r="F110" s="194" t="s">
        <v>208</v>
      </c>
      <c r="I110" s="195"/>
      <c r="L110" s="41"/>
      <c r="M110" s="196"/>
      <c r="N110" s="42"/>
      <c r="O110" s="42"/>
      <c r="P110" s="42"/>
      <c r="Q110" s="42"/>
      <c r="R110" s="42"/>
      <c r="S110" s="42"/>
      <c r="T110" s="70"/>
      <c r="AT110" s="24" t="s">
        <v>175</v>
      </c>
      <c r="AU110" s="24" t="s">
        <v>80</v>
      </c>
    </row>
    <row r="111" spans="2:65" s="1" customFormat="1" ht="27">
      <c r="B111" s="41"/>
      <c r="D111" s="193" t="s">
        <v>182</v>
      </c>
      <c r="F111" s="197" t="s">
        <v>183</v>
      </c>
      <c r="I111" s="195"/>
      <c r="L111" s="41"/>
      <c r="M111" s="196"/>
      <c r="N111" s="42"/>
      <c r="O111" s="42"/>
      <c r="P111" s="42"/>
      <c r="Q111" s="42"/>
      <c r="R111" s="42"/>
      <c r="S111" s="42"/>
      <c r="T111" s="70"/>
      <c r="AT111" s="24" t="s">
        <v>182</v>
      </c>
      <c r="AU111" s="24" t="s">
        <v>80</v>
      </c>
    </row>
    <row r="112" spans="2:65" s="12" customFormat="1">
      <c r="B112" s="198"/>
      <c r="D112" s="193" t="s">
        <v>184</v>
      </c>
      <c r="E112" s="199" t="s">
        <v>5</v>
      </c>
      <c r="F112" s="200" t="s">
        <v>211</v>
      </c>
      <c r="H112" s="201">
        <v>2</v>
      </c>
      <c r="I112" s="202"/>
      <c r="L112" s="198"/>
      <c r="M112" s="203"/>
      <c r="N112" s="204"/>
      <c r="O112" s="204"/>
      <c r="P112" s="204"/>
      <c r="Q112" s="204"/>
      <c r="R112" s="204"/>
      <c r="S112" s="204"/>
      <c r="T112" s="205"/>
      <c r="AT112" s="199" t="s">
        <v>184</v>
      </c>
      <c r="AU112" s="199" t="s">
        <v>80</v>
      </c>
      <c r="AV112" s="12" t="s">
        <v>80</v>
      </c>
      <c r="AW112" s="12" t="s">
        <v>35</v>
      </c>
      <c r="AX112" s="12" t="s">
        <v>78</v>
      </c>
      <c r="AY112" s="199" t="s">
        <v>167</v>
      </c>
    </row>
    <row r="113" spans="2:65" s="1" customFormat="1" ht="25.5" customHeight="1">
      <c r="B113" s="180"/>
      <c r="C113" s="181" t="s">
        <v>212</v>
      </c>
      <c r="D113" s="181" t="s">
        <v>169</v>
      </c>
      <c r="E113" s="182" t="s">
        <v>213</v>
      </c>
      <c r="F113" s="183" t="s">
        <v>214</v>
      </c>
      <c r="G113" s="184" t="s">
        <v>178</v>
      </c>
      <c r="H113" s="185">
        <v>1.8839999999999999</v>
      </c>
      <c r="I113" s="186"/>
      <c r="J113" s="187">
        <f>ROUND(I113*H113,2)</f>
        <v>0</v>
      </c>
      <c r="K113" s="183" t="s">
        <v>5</v>
      </c>
      <c r="L113" s="41"/>
      <c r="M113" s="188" t="s">
        <v>5</v>
      </c>
      <c r="N113" s="189" t="s">
        <v>42</v>
      </c>
      <c r="O113" s="42"/>
      <c r="P113" s="190">
        <f>O113*H113</f>
        <v>0</v>
      </c>
      <c r="Q113" s="190">
        <v>0</v>
      </c>
      <c r="R113" s="190">
        <f>Q113*H113</f>
        <v>0</v>
      </c>
      <c r="S113" s="190">
        <v>0</v>
      </c>
      <c r="T113" s="191">
        <f>S113*H113</f>
        <v>0</v>
      </c>
      <c r="AR113" s="24" t="s">
        <v>173</v>
      </c>
      <c r="AT113" s="24" t="s">
        <v>169</v>
      </c>
      <c r="AU113" s="24" t="s">
        <v>80</v>
      </c>
      <c r="AY113" s="24" t="s">
        <v>167</v>
      </c>
      <c r="BE113" s="192">
        <f>IF(N113="základní",J113,0)</f>
        <v>0</v>
      </c>
      <c r="BF113" s="192">
        <f>IF(N113="snížená",J113,0)</f>
        <v>0</v>
      </c>
      <c r="BG113" s="192">
        <f>IF(N113="zákl. přenesená",J113,0)</f>
        <v>0</v>
      </c>
      <c r="BH113" s="192">
        <f>IF(N113="sníž. přenesená",J113,0)</f>
        <v>0</v>
      </c>
      <c r="BI113" s="192">
        <f>IF(N113="nulová",J113,0)</f>
        <v>0</v>
      </c>
      <c r="BJ113" s="24" t="s">
        <v>78</v>
      </c>
      <c r="BK113" s="192">
        <f>ROUND(I113*H113,2)</f>
        <v>0</v>
      </c>
      <c r="BL113" s="24" t="s">
        <v>173</v>
      </c>
      <c r="BM113" s="24" t="s">
        <v>215</v>
      </c>
    </row>
    <row r="114" spans="2:65" s="1" customFormat="1">
      <c r="B114" s="41"/>
      <c r="D114" s="193" t="s">
        <v>175</v>
      </c>
      <c r="F114" s="194" t="s">
        <v>214</v>
      </c>
      <c r="I114" s="195"/>
      <c r="L114" s="41"/>
      <c r="M114" s="196"/>
      <c r="N114" s="42"/>
      <c r="O114" s="42"/>
      <c r="P114" s="42"/>
      <c r="Q114" s="42"/>
      <c r="R114" s="42"/>
      <c r="S114" s="42"/>
      <c r="T114" s="70"/>
      <c r="AT114" s="24" t="s">
        <v>175</v>
      </c>
      <c r="AU114" s="24" t="s">
        <v>80</v>
      </c>
    </row>
    <row r="115" spans="2:65" s="1" customFormat="1" ht="27">
      <c r="B115" s="41"/>
      <c r="D115" s="193" t="s">
        <v>182</v>
      </c>
      <c r="F115" s="197" t="s">
        <v>183</v>
      </c>
      <c r="I115" s="195"/>
      <c r="L115" s="41"/>
      <c r="M115" s="196"/>
      <c r="N115" s="42"/>
      <c r="O115" s="42"/>
      <c r="P115" s="42"/>
      <c r="Q115" s="42"/>
      <c r="R115" s="42"/>
      <c r="S115" s="42"/>
      <c r="T115" s="70"/>
      <c r="AT115" s="24" t="s">
        <v>182</v>
      </c>
      <c r="AU115" s="24" t="s">
        <v>80</v>
      </c>
    </row>
    <row r="116" spans="2:65" s="12" customFormat="1">
      <c r="B116" s="198"/>
      <c r="D116" s="193" t="s">
        <v>184</v>
      </c>
      <c r="E116" s="199" t="s">
        <v>5</v>
      </c>
      <c r="F116" s="200" t="s">
        <v>216</v>
      </c>
      <c r="H116" s="201">
        <v>1.8839999999999999</v>
      </c>
      <c r="I116" s="202"/>
      <c r="L116" s="198"/>
      <c r="M116" s="203"/>
      <c r="N116" s="204"/>
      <c r="O116" s="204"/>
      <c r="P116" s="204"/>
      <c r="Q116" s="204"/>
      <c r="R116" s="204"/>
      <c r="S116" s="204"/>
      <c r="T116" s="205"/>
      <c r="AT116" s="199" t="s">
        <v>184</v>
      </c>
      <c r="AU116" s="199" t="s">
        <v>80</v>
      </c>
      <c r="AV116" s="12" t="s">
        <v>80</v>
      </c>
      <c r="AW116" s="12" t="s">
        <v>35</v>
      </c>
      <c r="AX116" s="12" t="s">
        <v>78</v>
      </c>
      <c r="AY116" s="199" t="s">
        <v>167</v>
      </c>
    </row>
    <row r="117" spans="2:65" s="1" customFormat="1" ht="16.5" customHeight="1">
      <c r="B117" s="180"/>
      <c r="C117" s="181" t="s">
        <v>217</v>
      </c>
      <c r="D117" s="181" t="s">
        <v>169</v>
      </c>
      <c r="E117" s="182" t="s">
        <v>218</v>
      </c>
      <c r="F117" s="183" t="s">
        <v>219</v>
      </c>
      <c r="G117" s="184" t="s">
        <v>178</v>
      </c>
      <c r="H117" s="185">
        <v>2.9</v>
      </c>
      <c r="I117" s="186"/>
      <c r="J117" s="187">
        <f>ROUND(I117*H117,2)</f>
        <v>0</v>
      </c>
      <c r="K117" s="183" t="s">
        <v>5</v>
      </c>
      <c r="L117" s="41"/>
      <c r="M117" s="188" t="s">
        <v>5</v>
      </c>
      <c r="N117" s="189" t="s">
        <v>42</v>
      </c>
      <c r="O117" s="42"/>
      <c r="P117" s="190">
        <f>O117*H117</f>
        <v>0</v>
      </c>
      <c r="Q117" s="190">
        <v>0</v>
      </c>
      <c r="R117" s="190">
        <f>Q117*H117</f>
        <v>0</v>
      </c>
      <c r="S117" s="190">
        <v>0</v>
      </c>
      <c r="T117" s="191">
        <f>S117*H117</f>
        <v>0</v>
      </c>
      <c r="AR117" s="24" t="s">
        <v>173</v>
      </c>
      <c r="AT117" s="24" t="s">
        <v>169</v>
      </c>
      <c r="AU117" s="24" t="s">
        <v>80</v>
      </c>
      <c r="AY117" s="24" t="s">
        <v>167</v>
      </c>
      <c r="BE117" s="192">
        <f>IF(N117="základní",J117,0)</f>
        <v>0</v>
      </c>
      <c r="BF117" s="192">
        <f>IF(N117="snížená",J117,0)</f>
        <v>0</v>
      </c>
      <c r="BG117" s="192">
        <f>IF(N117="zákl. přenesená",J117,0)</f>
        <v>0</v>
      </c>
      <c r="BH117" s="192">
        <f>IF(N117="sníž. přenesená",J117,0)</f>
        <v>0</v>
      </c>
      <c r="BI117" s="192">
        <f>IF(N117="nulová",J117,0)</f>
        <v>0</v>
      </c>
      <c r="BJ117" s="24" t="s">
        <v>78</v>
      </c>
      <c r="BK117" s="192">
        <f>ROUND(I117*H117,2)</f>
        <v>0</v>
      </c>
      <c r="BL117" s="24" t="s">
        <v>173</v>
      </c>
      <c r="BM117" s="24" t="s">
        <v>220</v>
      </c>
    </row>
    <row r="118" spans="2:65" s="1" customFormat="1">
      <c r="B118" s="41"/>
      <c r="D118" s="193" t="s">
        <v>175</v>
      </c>
      <c r="F118" s="194" t="s">
        <v>219</v>
      </c>
      <c r="I118" s="195"/>
      <c r="L118" s="41"/>
      <c r="M118" s="196"/>
      <c r="N118" s="42"/>
      <c r="O118" s="42"/>
      <c r="P118" s="42"/>
      <c r="Q118" s="42"/>
      <c r="R118" s="42"/>
      <c r="S118" s="42"/>
      <c r="T118" s="70"/>
      <c r="AT118" s="24" t="s">
        <v>175</v>
      </c>
      <c r="AU118" s="24" t="s">
        <v>80</v>
      </c>
    </row>
    <row r="119" spans="2:65" s="1" customFormat="1" ht="27">
      <c r="B119" s="41"/>
      <c r="D119" s="193" t="s">
        <v>182</v>
      </c>
      <c r="F119" s="197" t="s">
        <v>183</v>
      </c>
      <c r="I119" s="195"/>
      <c r="L119" s="41"/>
      <c r="M119" s="196"/>
      <c r="N119" s="42"/>
      <c r="O119" s="42"/>
      <c r="P119" s="42"/>
      <c r="Q119" s="42"/>
      <c r="R119" s="42"/>
      <c r="S119" s="42"/>
      <c r="T119" s="70"/>
      <c r="AT119" s="24" t="s">
        <v>182</v>
      </c>
      <c r="AU119" s="24" t="s">
        <v>80</v>
      </c>
    </row>
    <row r="120" spans="2:65" s="12" customFormat="1">
      <c r="B120" s="198"/>
      <c r="D120" s="193" t="s">
        <v>184</v>
      </c>
      <c r="E120" s="199" t="s">
        <v>5</v>
      </c>
      <c r="F120" s="200" t="s">
        <v>221</v>
      </c>
      <c r="H120" s="201">
        <v>2.9</v>
      </c>
      <c r="I120" s="202"/>
      <c r="L120" s="198"/>
      <c r="M120" s="203"/>
      <c r="N120" s="204"/>
      <c r="O120" s="204"/>
      <c r="P120" s="204"/>
      <c r="Q120" s="204"/>
      <c r="R120" s="204"/>
      <c r="S120" s="204"/>
      <c r="T120" s="205"/>
      <c r="AT120" s="199" t="s">
        <v>184</v>
      </c>
      <c r="AU120" s="199" t="s">
        <v>80</v>
      </c>
      <c r="AV120" s="12" t="s">
        <v>80</v>
      </c>
      <c r="AW120" s="12" t="s">
        <v>35</v>
      </c>
      <c r="AX120" s="12" t="s">
        <v>78</v>
      </c>
      <c r="AY120" s="199" t="s">
        <v>167</v>
      </c>
    </row>
    <row r="121" spans="2:65" s="1" customFormat="1" ht="16.5" customHeight="1">
      <c r="B121" s="180"/>
      <c r="C121" s="181" t="s">
        <v>198</v>
      </c>
      <c r="D121" s="181" t="s">
        <v>169</v>
      </c>
      <c r="E121" s="182" t="s">
        <v>222</v>
      </c>
      <c r="F121" s="183" t="s">
        <v>223</v>
      </c>
      <c r="G121" s="184" t="s">
        <v>178</v>
      </c>
      <c r="H121" s="185">
        <v>0.35</v>
      </c>
      <c r="I121" s="186"/>
      <c r="J121" s="187">
        <f>ROUND(I121*H121,2)</f>
        <v>0</v>
      </c>
      <c r="K121" s="183" t="s">
        <v>179</v>
      </c>
      <c r="L121" s="41"/>
      <c r="M121" s="188" t="s">
        <v>5</v>
      </c>
      <c r="N121" s="189" t="s">
        <v>42</v>
      </c>
      <c r="O121" s="42"/>
      <c r="P121" s="190">
        <f>O121*H121</f>
        <v>0</v>
      </c>
      <c r="Q121" s="190">
        <v>6.7200000000000003E-3</v>
      </c>
      <c r="R121" s="190">
        <f>Q121*H121</f>
        <v>2.3519999999999999E-3</v>
      </c>
      <c r="S121" s="190">
        <v>0.502</v>
      </c>
      <c r="T121" s="191">
        <f>S121*H121</f>
        <v>0.1757</v>
      </c>
      <c r="AR121" s="24" t="s">
        <v>173</v>
      </c>
      <c r="AT121" s="24" t="s">
        <v>169</v>
      </c>
      <c r="AU121" s="24" t="s">
        <v>80</v>
      </c>
      <c r="AY121" s="24" t="s">
        <v>167</v>
      </c>
      <c r="BE121" s="192">
        <f>IF(N121="základní",J121,0)</f>
        <v>0</v>
      </c>
      <c r="BF121" s="192">
        <f>IF(N121="snížená",J121,0)</f>
        <v>0</v>
      </c>
      <c r="BG121" s="192">
        <f>IF(N121="zákl. přenesená",J121,0)</f>
        <v>0</v>
      </c>
      <c r="BH121" s="192">
        <f>IF(N121="sníž. přenesená",J121,0)</f>
        <v>0</v>
      </c>
      <c r="BI121" s="192">
        <f>IF(N121="nulová",J121,0)</f>
        <v>0</v>
      </c>
      <c r="BJ121" s="24" t="s">
        <v>78</v>
      </c>
      <c r="BK121" s="192">
        <f>ROUND(I121*H121,2)</f>
        <v>0</v>
      </c>
      <c r="BL121" s="24" t="s">
        <v>173</v>
      </c>
      <c r="BM121" s="24" t="s">
        <v>224</v>
      </c>
    </row>
    <row r="122" spans="2:65" s="1" customFormat="1" ht="27">
      <c r="B122" s="41"/>
      <c r="D122" s="193" t="s">
        <v>175</v>
      </c>
      <c r="F122" s="194" t="s">
        <v>225</v>
      </c>
      <c r="I122" s="195"/>
      <c r="L122" s="41"/>
      <c r="M122" s="196"/>
      <c r="N122" s="42"/>
      <c r="O122" s="42"/>
      <c r="P122" s="42"/>
      <c r="Q122" s="42"/>
      <c r="R122" s="42"/>
      <c r="S122" s="42"/>
      <c r="T122" s="70"/>
      <c r="AT122" s="24" t="s">
        <v>175</v>
      </c>
      <c r="AU122" s="24" t="s">
        <v>80</v>
      </c>
    </row>
    <row r="123" spans="2:65" s="1" customFormat="1" ht="27">
      <c r="B123" s="41"/>
      <c r="D123" s="193" t="s">
        <v>182</v>
      </c>
      <c r="F123" s="197" t="s">
        <v>183</v>
      </c>
      <c r="I123" s="195"/>
      <c r="L123" s="41"/>
      <c r="M123" s="196"/>
      <c r="N123" s="42"/>
      <c r="O123" s="42"/>
      <c r="P123" s="42"/>
      <c r="Q123" s="42"/>
      <c r="R123" s="42"/>
      <c r="S123" s="42"/>
      <c r="T123" s="70"/>
      <c r="AT123" s="24" t="s">
        <v>182</v>
      </c>
      <c r="AU123" s="24" t="s">
        <v>80</v>
      </c>
    </row>
    <row r="124" spans="2:65" s="12" customFormat="1">
      <c r="B124" s="198"/>
      <c r="D124" s="193" t="s">
        <v>184</v>
      </c>
      <c r="E124" s="199" t="s">
        <v>5</v>
      </c>
      <c r="F124" s="200" t="s">
        <v>226</v>
      </c>
      <c r="H124" s="201">
        <v>0.35</v>
      </c>
      <c r="I124" s="202"/>
      <c r="L124" s="198"/>
      <c r="M124" s="203"/>
      <c r="N124" s="204"/>
      <c r="O124" s="204"/>
      <c r="P124" s="204"/>
      <c r="Q124" s="204"/>
      <c r="R124" s="204"/>
      <c r="S124" s="204"/>
      <c r="T124" s="205"/>
      <c r="AT124" s="199" t="s">
        <v>184</v>
      </c>
      <c r="AU124" s="199" t="s">
        <v>80</v>
      </c>
      <c r="AV124" s="12" t="s">
        <v>80</v>
      </c>
      <c r="AW124" s="12" t="s">
        <v>35</v>
      </c>
      <c r="AX124" s="12" t="s">
        <v>78</v>
      </c>
      <c r="AY124" s="199" t="s">
        <v>167</v>
      </c>
    </row>
    <row r="125" spans="2:65" s="1" customFormat="1" ht="25.5" customHeight="1">
      <c r="B125" s="180"/>
      <c r="C125" s="181" t="s">
        <v>227</v>
      </c>
      <c r="D125" s="181" t="s">
        <v>169</v>
      </c>
      <c r="E125" s="182" t="s">
        <v>228</v>
      </c>
      <c r="F125" s="183" t="s">
        <v>229</v>
      </c>
      <c r="G125" s="184" t="s">
        <v>230</v>
      </c>
      <c r="H125" s="185">
        <v>40</v>
      </c>
      <c r="I125" s="186"/>
      <c r="J125" s="187">
        <f>ROUND(I125*H125,2)</f>
        <v>0</v>
      </c>
      <c r="K125" s="183" t="s">
        <v>179</v>
      </c>
      <c r="L125" s="41"/>
      <c r="M125" s="188" t="s">
        <v>5</v>
      </c>
      <c r="N125" s="189" t="s">
        <v>42</v>
      </c>
      <c r="O125" s="42"/>
      <c r="P125" s="190">
        <f>O125*H125</f>
        <v>0</v>
      </c>
      <c r="Q125" s="190">
        <v>0</v>
      </c>
      <c r="R125" s="190">
        <f>Q125*H125</f>
        <v>0</v>
      </c>
      <c r="S125" s="190">
        <v>7.0000000000000007E-2</v>
      </c>
      <c r="T125" s="191">
        <f>S125*H125</f>
        <v>2.8000000000000003</v>
      </c>
      <c r="AR125" s="24" t="s">
        <v>173</v>
      </c>
      <c r="AT125" s="24" t="s">
        <v>169</v>
      </c>
      <c r="AU125" s="24" t="s">
        <v>80</v>
      </c>
      <c r="AY125" s="24" t="s">
        <v>167</v>
      </c>
      <c r="BE125" s="192">
        <f>IF(N125="základní",J125,0)</f>
        <v>0</v>
      </c>
      <c r="BF125" s="192">
        <f>IF(N125="snížená",J125,0)</f>
        <v>0</v>
      </c>
      <c r="BG125" s="192">
        <f>IF(N125="zákl. přenesená",J125,0)</f>
        <v>0</v>
      </c>
      <c r="BH125" s="192">
        <f>IF(N125="sníž. přenesená",J125,0)</f>
        <v>0</v>
      </c>
      <c r="BI125" s="192">
        <f>IF(N125="nulová",J125,0)</f>
        <v>0</v>
      </c>
      <c r="BJ125" s="24" t="s">
        <v>78</v>
      </c>
      <c r="BK125" s="192">
        <f>ROUND(I125*H125,2)</f>
        <v>0</v>
      </c>
      <c r="BL125" s="24" t="s">
        <v>173</v>
      </c>
      <c r="BM125" s="24" t="s">
        <v>231</v>
      </c>
    </row>
    <row r="126" spans="2:65" s="1" customFormat="1" ht="27">
      <c r="B126" s="41"/>
      <c r="D126" s="193" t="s">
        <v>175</v>
      </c>
      <c r="F126" s="194" t="s">
        <v>232</v>
      </c>
      <c r="I126" s="195"/>
      <c r="L126" s="41"/>
      <c r="M126" s="196"/>
      <c r="N126" s="42"/>
      <c r="O126" s="42"/>
      <c r="P126" s="42"/>
      <c r="Q126" s="42"/>
      <c r="R126" s="42"/>
      <c r="S126" s="42"/>
      <c r="T126" s="70"/>
      <c r="AT126" s="24" t="s">
        <v>175</v>
      </c>
      <c r="AU126" s="24" t="s">
        <v>80</v>
      </c>
    </row>
    <row r="127" spans="2:65" s="1" customFormat="1" ht="27">
      <c r="B127" s="41"/>
      <c r="D127" s="193" t="s">
        <v>182</v>
      </c>
      <c r="F127" s="197" t="s">
        <v>183</v>
      </c>
      <c r="I127" s="195"/>
      <c r="L127" s="41"/>
      <c r="M127" s="196"/>
      <c r="N127" s="42"/>
      <c r="O127" s="42"/>
      <c r="P127" s="42"/>
      <c r="Q127" s="42"/>
      <c r="R127" s="42"/>
      <c r="S127" s="42"/>
      <c r="T127" s="70"/>
      <c r="AT127" s="24" t="s">
        <v>182</v>
      </c>
      <c r="AU127" s="24" t="s">
        <v>80</v>
      </c>
    </row>
    <row r="128" spans="2:65" s="12" customFormat="1">
      <c r="B128" s="198"/>
      <c r="D128" s="193" t="s">
        <v>184</v>
      </c>
      <c r="E128" s="199" t="s">
        <v>5</v>
      </c>
      <c r="F128" s="200" t="s">
        <v>233</v>
      </c>
      <c r="H128" s="201">
        <v>40</v>
      </c>
      <c r="I128" s="202"/>
      <c r="L128" s="198"/>
      <c r="M128" s="203"/>
      <c r="N128" s="204"/>
      <c r="O128" s="204"/>
      <c r="P128" s="204"/>
      <c r="Q128" s="204"/>
      <c r="R128" s="204"/>
      <c r="S128" s="204"/>
      <c r="T128" s="205"/>
      <c r="AT128" s="199" t="s">
        <v>184</v>
      </c>
      <c r="AU128" s="199" t="s">
        <v>80</v>
      </c>
      <c r="AV128" s="12" t="s">
        <v>80</v>
      </c>
      <c r="AW128" s="12" t="s">
        <v>35</v>
      </c>
      <c r="AX128" s="12" t="s">
        <v>78</v>
      </c>
      <c r="AY128" s="199" t="s">
        <v>167</v>
      </c>
    </row>
    <row r="129" spans="2:65" s="1" customFormat="1" ht="16.5" customHeight="1">
      <c r="B129" s="180"/>
      <c r="C129" s="181" t="s">
        <v>234</v>
      </c>
      <c r="D129" s="181" t="s">
        <v>169</v>
      </c>
      <c r="E129" s="182" t="s">
        <v>235</v>
      </c>
      <c r="F129" s="183" t="s">
        <v>236</v>
      </c>
      <c r="G129" s="184" t="s">
        <v>230</v>
      </c>
      <c r="H129" s="185">
        <v>40</v>
      </c>
      <c r="I129" s="186"/>
      <c r="J129" s="187">
        <f>ROUND(I129*H129,2)</f>
        <v>0</v>
      </c>
      <c r="K129" s="183" t="s">
        <v>179</v>
      </c>
      <c r="L129" s="41"/>
      <c r="M129" s="188" t="s">
        <v>5</v>
      </c>
      <c r="N129" s="189" t="s">
        <v>42</v>
      </c>
      <c r="O129" s="42"/>
      <c r="P129" s="190">
        <f>O129*H129</f>
        <v>0</v>
      </c>
      <c r="Q129" s="190">
        <v>0</v>
      </c>
      <c r="R129" s="190">
        <f>Q129*H129</f>
        <v>0</v>
      </c>
      <c r="S129" s="190">
        <v>0</v>
      </c>
      <c r="T129" s="191">
        <f>S129*H129</f>
        <v>0</v>
      </c>
      <c r="AR129" s="24" t="s">
        <v>173</v>
      </c>
      <c r="AT129" s="24" t="s">
        <v>169</v>
      </c>
      <c r="AU129" s="24" t="s">
        <v>80</v>
      </c>
      <c r="AY129" s="24" t="s">
        <v>167</v>
      </c>
      <c r="BE129" s="192">
        <f>IF(N129="základní",J129,0)</f>
        <v>0</v>
      </c>
      <c r="BF129" s="192">
        <f>IF(N129="snížená",J129,0)</f>
        <v>0</v>
      </c>
      <c r="BG129" s="192">
        <f>IF(N129="zákl. přenesená",J129,0)</f>
        <v>0</v>
      </c>
      <c r="BH129" s="192">
        <f>IF(N129="sníž. přenesená",J129,0)</f>
        <v>0</v>
      </c>
      <c r="BI129" s="192">
        <f>IF(N129="nulová",J129,0)</f>
        <v>0</v>
      </c>
      <c r="BJ129" s="24" t="s">
        <v>78</v>
      </c>
      <c r="BK129" s="192">
        <f>ROUND(I129*H129,2)</f>
        <v>0</v>
      </c>
      <c r="BL129" s="24" t="s">
        <v>173</v>
      </c>
      <c r="BM129" s="24" t="s">
        <v>237</v>
      </c>
    </row>
    <row r="130" spans="2:65" s="1" customFormat="1">
      <c r="B130" s="41"/>
      <c r="D130" s="193" t="s">
        <v>175</v>
      </c>
      <c r="F130" s="194" t="s">
        <v>238</v>
      </c>
      <c r="I130" s="195"/>
      <c r="L130" s="41"/>
      <c r="M130" s="196"/>
      <c r="N130" s="42"/>
      <c r="O130" s="42"/>
      <c r="P130" s="42"/>
      <c r="Q130" s="42"/>
      <c r="R130" s="42"/>
      <c r="S130" s="42"/>
      <c r="T130" s="70"/>
      <c r="AT130" s="24" t="s">
        <v>175</v>
      </c>
      <c r="AU130" s="24" t="s">
        <v>80</v>
      </c>
    </row>
    <row r="131" spans="2:65" s="1" customFormat="1" ht="25.5" customHeight="1">
      <c r="B131" s="180"/>
      <c r="C131" s="181" t="s">
        <v>239</v>
      </c>
      <c r="D131" s="181" t="s">
        <v>169</v>
      </c>
      <c r="E131" s="182" t="s">
        <v>240</v>
      </c>
      <c r="F131" s="183" t="s">
        <v>2740</v>
      </c>
      <c r="G131" s="184" t="s">
        <v>230</v>
      </c>
      <c r="H131" s="185">
        <v>40</v>
      </c>
      <c r="I131" s="186"/>
      <c r="J131" s="187">
        <f>ROUND(I131*H131,2)</f>
        <v>0</v>
      </c>
      <c r="K131" s="183" t="s">
        <v>179</v>
      </c>
      <c r="L131" s="41"/>
      <c r="M131" s="188" t="s">
        <v>5</v>
      </c>
      <c r="N131" s="189" t="s">
        <v>42</v>
      </c>
      <c r="O131" s="42"/>
      <c r="P131" s="190">
        <f>O131*H131</f>
        <v>0</v>
      </c>
      <c r="Q131" s="190">
        <v>1.9429999999999999E-2</v>
      </c>
      <c r="R131" s="190">
        <f>Q131*H131</f>
        <v>0.7772</v>
      </c>
      <c r="S131" s="190">
        <v>0</v>
      </c>
      <c r="T131" s="191">
        <f>S131*H131</f>
        <v>0</v>
      </c>
      <c r="AR131" s="24" t="s">
        <v>173</v>
      </c>
      <c r="AT131" s="24" t="s">
        <v>169</v>
      </c>
      <c r="AU131" s="24" t="s">
        <v>80</v>
      </c>
      <c r="AY131" s="24" t="s">
        <v>167</v>
      </c>
      <c r="BE131" s="192">
        <f>IF(N131="základní",J131,0)</f>
        <v>0</v>
      </c>
      <c r="BF131" s="192">
        <f>IF(N131="snížená",J131,0)</f>
        <v>0</v>
      </c>
      <c r="BG131" s="192">
        <f>IF(N131="zákl. přenesená",J131,0)</f>
        <v>0</v>
      </c>
      <c r="BH131" s="192">
        <f>IF(N131="sníž. přenesená",J131,0)</f>
        <v>0</v>
      </c>
      <c r="BI131" s="192">
        <f>IF(N131="nulová",J131,0)</f>
        <v>0</v>
      </c>
      <c r="BJ131" s="24" t="s">
        <v>78</v>
      </c>
      <c r="BK131" s="192">
        <f>ROUND(I131*H131,2)</f>
        <v>0</v>
      </c>
      <c r="BL131" s="24" t="s">
        <v>173</v>
      </c>
      <c r="BM131" s="24" t="s">
        <v>241</v>
      </c>
    </row>
    <row r="132" spans="2:65" s="1" customFormat="1">
      <c r="B132" s="41"/>
      <c r="D132" s="193" t="s">
        <v>175</v>
      </c>
      <c r="F132" s="194" t="s">
        <v>242</v>
      </c>
      <c r="I132" s="195"/>
      <c r="L132" s="41"/>
      <c r="M132" s="196"/>
      <c r="N132" s="42"/>
      <c r="O132" s="42"/>
      <c r="P132" s="42"/>
      <c r="Q132" s="42"/>
      <c r="R132" s="42"/>
      <c r="S132" s="42"/>
      <c r="T132" s="70"/>
      <c r="AT132" s="24" t="s">
        <v>175</v>
      </c>
      <c r="AU132" s="24" t="s">
        <v>80</v>
      </c>
    </row>
    <row r="133" spans="2:65" s="1" customFormat="1" ht="25.5" customHeight="1">
      <c r="B133" s="180"/>
      <c r="C133" s="181" t="s">
        <v>243</v>
      </c>
      <c r="D133" s="181" t="s">
        <v>169</v>
      </c>
      <c r="E133" s="182" t="s">
        <v>244</v>
      </c>
      <c r="F133" s="183" t="s">
        <v>2741</v>
      </c>
      <c r="G133" s="184" t="s">
        <v>230</v>
      </c>
      <c r="H133" s="185">
        <v>15</v>
      </c>
      <c r="I133" s="186"/>
      <c r="J133" s="187">
        <f>ROUND(I133*H133,2)</f>
        <v>0</v>
      </c>
      <c r="K133" s="183" t="s">
        <v>179</v>
      </c>
      <c r="L133" s="41"/>
      <c r="M133" s="188" t="s">
        <v>5</v>
      </c>
      <c r="N133" s="189" t="s">
        <v>42</v>
      </c>
      <c r="O133" s="42"/>
      <c r="P133" s="190">
        <f>O133*H133</f>
        <v>0</v>
      </c>
      <c r="Q133" s="190">
        <v>9.9750000000000005E-2</v>
      </c>
      <c r="R133" s="190">
        <f>Q133*H133</f>
        <v>1.4962500000000001</v>
      </c>
      <c r="S133" s="190">
        <v>0</v>
      </c>
      <c r="T133" s="191">
        <f>S133*H133</f>
        <v>0</v>
      </c>
      <c r="AR133" s="24" t="s">
        <v>173</v>
      </c>
      <c r="AT133" s="24" t="s">
        <v>169</v>
      </c>
      <c r="AU133" s="24" t="s">
        <v>80</v>
      </c>
      <c r="AY133" s="24" t="s">
        <v>167</v>
      </c>
      <c r="BE133" s="192">
        <f>IF(N133="základní",J133,0)</f>
        <v>0</v>
      </c>
      <c r="BF133" s="192">
        <f>IF(N133="snížená",J133,0)</f>
        <v>0</v>
      </c>
      <c r="BG133" s="192">
        <f>IF(N133="zákl. přenesená",J133,0)</f>
        <v>0</v>
      </c>
      <c r="BH133" s="192">
        <f>IF(N133="sníž. přenesená",J133,0)</f>
        <v>0</v>
      </c>
      <c r="BI133" s="192">
        <f>IF(N133="nulová",J133,0)</f>
        <v>0</v>
      </c>
      <c r="BJ133" s="24" t="s">
        <v>78</v>
      </c>
      <c r="BK133" s="192">
        <f>ROUND(I133*H133,2)</f>
        <v>0</v>
      </c>
      <c r="BL133" s="24" t="s">
        <v>173</v>
      </c>
      <c r="BM133" s="24" t="s">
        <v>245</v>
      </c>
    </row>
    <row r="134" spans="2:65" s="1" customFormat="1">
      <c r="B134" s="41"/>
      <c r="D134" s="193" t="s">
        <v>175</v>
      </c>
      <c r="F134" s="194" t="s">
        <v>246</v>
      </c>
      <c r="I134" s="195"/>
      <c r="L134" s="41"/>
      <c r="M134" s="196"/>
      <c r="N134" s="42"/>
      <c r="O134" s="42"/>
      <c r="P134" s="42"/>
      <c r="Q134" s="42"/>
      <c r="R134" s="42"/>
      <c r="S134" s="42"/>
      <c r="T134" s="70"/>
      <c r="AT134" s="24" t="s">
        <v>175</v>
      </c>
      <c r="AU134" s="24" t="s">
        <v>80</v>
      </c>
    </row>
    <row r="135" spans="2:65" s="1" customFormat="1" ht="27">
      <c r="B135" s="41"/>
      <c r="D135" s="193" t="s">
        <v>182</v>
      </c>
      <c r="F135" s="197" t="s">
        <v>183</v>
      </c>
      <c r="I135" s="195"/>
      <c r="L135" s="41"/>
      <c r="M135" s="196"/>
      <c r="N135" s="42"/>
      <c r="O135" s="42"/>
      <c r="P135" s="42"/>
      <c r="Q135" s="42"/>
      <c r="R135" s="42"/>
      <c r="S135" s="42"/>
      <c r="T135" s="70"/>
      <c r="AT135" s="24" t="s">
        <v>182</v>
      </c>
      <c r="AU135" s="24" t="s">
        <v>80</v>
      </c>
    </row>
    <row r="136" spans="2:65" s="12" customFormat="1">
      <c r="B136" s="198"/>
      <c r="D136" s="193" t="s">
        <v>184</v>
      </c>
      <c r="E136" s="199" t="s">
        <v>5</v>
      </c>
      <c r="F136" s="200" t="s">
        <v>11</v>
      </c>
      <c r="H136" s="201">
        <v>15</v>
      </c>
      <c r="I136" s="202"/>
      <c r="L136" s="198"/>
      <c r="M136" s="203"/>
      <c r="N136" s="204"/>
      <c r="O136" s="204"/>
      <c r="P136" s="204"/>
      <c r="Q136" s="204"/>
      <c r="R136" s="204"/>
      <c r="S136" s="204"/>
      <c r="T136" s="205"/>
      <c r="AT136" s="199" t="s">
        <v>184</v>
      </c>
      <c r="AU136" s="199" t="s">
        <v>80</v>
      </c>
      <c r="AV136" s="12" t="s">
        <v>80</v>
      </c>
      <c r="AW136" s="12" t="s">
        <v>35</v>
      </c>
      <c r="AX136" s="12" t="s">
        <v>78</v>
      </c>
      <c r="AY136" s="199" t="s">
        <v>167</v>
      </c>
    </row>
    <row r="137" spans="2:65" s="1" customFormat="1" ht="25.5" customHeight="1">
      <c r="B137" s="180"/>
      <c r="C137" s="181" t="s">
        <v>247</v>
      </c>
      <c r="D137" s="181" t="s">
        <v>169</v>
      </c>
      <c r="E137" s="182" t="s">
        <v>248</v>
      </c>
      <c r="F137" s="183" t="s">
        <v>249</v>
      </c>
      <c r="G137" s="184" t="s">
        <v>230</v>
      </c>
      <c r="H137" s="185">
        <v>40</v>
      </c>
      <c r="I137" s="186"/>
      <c r="J137" s="187">
        <f>ROUND(I137*H137,2)</f>
        <v>0</v>
      </c>
      <c r="K137" s="183" t="s">
        <v>179</v>
      </c>
      <c r="L137" s="41"/>
      <c r="M137" s="188" t="s">
        <v>5</v>
      </c>
      <c r="N137" s="189" t="s">
        <v>42</v>
      </c>
      <c r="O137" s="42"/>
      <c r="P137" s="190">
        <f>O137*H137</f>
        <v>0</v>
      </c>
      <c r="Q137" s="190">
        <v>9.8999999999999999E-4</v>
      </c>
      <c r="R137" s="190">
        <f>Q137*H137</f>
        <v>3.9599999999999996E-2</v>
      </c>
      <c r="S137" s="190">
        <v>0</v>
      </c>
      <c r="T137" s="191">
        <f>S137*H137</f>
        <v>0</v>
      </c>
      <c r="AR137" s="24" t="s">
        <v>173</v>
      </c>
      <c r="AT137" s="24" t="s">
        <v>169</v>
      </c>
      <c r="AU137" s="24" t="s">
        <v>80</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250</v>
      </c>
    </row>
    <row r="138" spans="2:65" s="1" customFormat="1" ht="27">
      <c r="B138" s="41"/>
      <c r="D138" s="193" t="s">
        <v>175</v>
      </c>
      <c r="F138" s="194" t="s">
        <v>251</v>
      </c>
      <c r="I138" s="195"/>
      <c r="L138" s="41"/>
      <c r="M138" s="196"/>
      <c r="N138" s="42"/>
      <c r="O138" s="42"/>
      <c r="P138" s="42"/>
      <c r="Q138" s="42"/>
      <c r="R138" s="42"/>
      <c r="S138" s="42"/>
      <c r="T138" s="70"/>
      <c r="AT138" s="24" t="s">
        <v>175</v>
      </c>
      <c r="AU138" s="24" t="s">
        <v>80</v>
      </c>
    </row>
    <row r="139" spans="2:65" s="1" customFormat="1" ht="16.5" customHeight="1">
      <c r="B139" s="180"/>
      <c r="C139" s="181" t="s">
        <v>11</v>
      </c>
      <c r="D139" s="181" t="s">
        <v>169</v>
      </c>
      <c r="E139" s="182" t="s">
        <v>252</v>
      </c>
      <c r="F139" s="183" t="s">
        <v>253</v>
      </c>
      <c r="G139" s="184" t="s">
        <v>230</v>
      </c>
      <c r="H139" s="185">
        <v>40</v>
      </c>
      <c r="I139" s="186"/>
      <c r="J139" s="187">
        <f>ROUND(I139*H139,2)</f>
        <v>0</v>
      </c>
      <c r="K139" s="183" t="s">
        <v>179</v>
      </c>
      <c r="L139" s="41"/>
      <c r="M139" s="188" t="s">
        <v>5</v>
      </c>
      <c r="N139" s="189" t="s">
        <v>42</v>
      </c>
      <c r="O139" s="42"/>
      <c r="P139" s="190">
        <f>O139*H139</f>
        <v>0</v>
      </c>
      <c r="Q139" s="190">
        <v>1.58E-3</v>
      </c>
      <c r="R139" s="190">
        <f>Q139*H139</f>
        <v>6.3200000000000006E-2</v>
      </c>
      <c r="S139" s="190">
        <v>0</v>
      </c>
      <c r="T139" s="191">
        <f>S139*H139</f>
        <v>0</v>
      </c>
      <c r="AR139" s="24" t="s">
        <v>173</v>
      </c>
      <c r="AT139" s="24" t="s">
        <v>169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254</v>
      </c>
    </row>
    <row r="140" spans="2:65" s="1" customFormat="1">
      <c r="B140" s="41"/>
      <c r="D140" s="193" t="s">
        <v>175</v>
      </c>
      <c r="F140" s="194" t="s">
        <v>255</v>
      </c>
      <c r="I140" s="195"/>
      <c r="L140" s="41"/>
      <c r="M140" s="196"/>
      <c r="N140" s="42"/>
      <c r="O140" s="42"/>
      <c r="P140" s="42"/>
      <c r="Q140" s="42"/>
      <c r="R140" s="42"/>
      <c r="S140" s="42"/>
      <c r="T140" s="70"/>
      <c r="AT140" s="24" t="s">
        <v>175</v>
      </c>
      <c r="AU140" s="24" t="s">
        <v>80</v>
      </c>
    </row>
    <row r="141" spans="2:65" s="1" customFormat="1" ht="16.5" customHeight="1">
      <c r="B141" s="180"/>
      <c r="C141" s="181" t="s">
        <v>256</v>
      </c>
      <c r="D141" s="181" t="s">
        <v>169</v>
      </c>
      <c r="E141" s="182" t="s">
        <v>257</v>
      </c>
      <c r="F141" s="183" t="s">
        <v>2742</v>
      </c>
      <c r="G141" s="184" t="s">
        <v>230</v>
      </c>
      <c r="H141" s="185">
        <v>40</v>
      </c>
      <c r="I141" s="186"/>
      <c r="J141" s="187">
        <f>ROUND(I141*H141,2)</f>
        <v>0</v>
      </c>
      <c r="K141" s="183" t="s">
        <v>179</v>
      </c>
      <c r="L141" s="41"/>
      <c r="M141" s="188" t="s">
        <v>5</v>
      </c>
      <c r="N141" s="189" t="s">
        <v>42</v>
      </c>
      <c r="O141" s="42"/>
      <c r="P141" s="190">
        <f>O141*H141</f>
        <v>0</v>
      </c>
      <c r="Q141" s="190">
        <v>5.0000000000000001E-4</v>
      </c>
      <c r="R141" s="190">
        <f>Q141*H141</f>
        <v>0.02</v>
      </c>
      <c r="S141" s="190">
        <v>0</v>
      </c>
      <c r="T141" s="191">
        <f>S141*H141</f>
        <v>0</v>
      </c>
      <c r="AR141" s="24" t="s">
        <v>173</v>
      </c>
      <c r="AT141" s="24" t="s">
        <v>169</v>
      </c>
      <c r="AU141" s="24" t="s">
        <v>80</v>
      </c>
      <c r="AY141" s="24" t="s">
        <v>167</v>
      </c>
      <c r="BE141" s="192">
        <f>IF(N141="základní",J141,0)</f>
        <v>0</v>
      </c>
      <c r="BF141" s="192">
        <f>IF(N141="snížená",J141,0)</f>
        <v>0</v>
      </c>
      <c r="BG141" s="192">
        <f>IF(N141="zákl. přenesená",J141,0)</f>
        <v>0</v>
      </c>
      <c r="BH141" s="192">
        <f>IF(N141="sníž. přenesená",J141,0)</f>
        <v>0</v>
      </c>
      <c r="BI141" s="192">
        <f>IF(N141="nulová",J141,0)</f>
        <v>0</v>
      </c>
      <c r="BJ141" s="24" t="s">
        <v>78</v>
      </c>
      <c r="BK141" s="192">
        <f>ROUND(I141*H141,2)</f>
        <v>0</v>
      </c>
      <c r="BL141" s="24" t="s">
        <v>173</v>
      </c>
      <c r="BM141" s="24" t="s">
        <v>258</v>
      </c>
    </row>
    <row r="142" spans="2:65" s="1" customFormat="1">
      <c r="B142" s="41"/>
      <c r="D142" s="193" t="s">
        <v>175</v>
      </c>
      <c r="F142" s="194" t="s">
        <v>2742</v>
      </c>
      <c r="I142" s="195"/>
      <c r="L142" s="41"/>
      <c r="M142" s="196"/>
      <c r="N142" s="42"/>
      <c r="O142" s="42"/>
      <c r="P142" s="42"/>
      <c r="Q142" s="42"/>
      <c r="R142" s="42"/>
      <c r="S142" s="42"/>
      <c r="T142" s="70"/>
      <c r="AT142" s="24" t="s">
        <v>175</v>
      </c>
      <c r="AU142" s="24" t="s">
        <v>80</v>
      </c>
    </row>
    <row r="143" spans="2:65" s="1" customFormat="1" ht="16.5" customHeight="1">
      <c r="B143" s="180"/>
      <c r="C143" s="181" t="s">
        <v>259</v>
      </c>
      <c r="D143" s="181" t="s">
        <v>169</v>
      </c>
      <c r="E143" s="182" t="s">
        <v>260</v>
      </c>
      <c r="F143" s="183" t="s">
        <v>261</v>
      </c>
      <c r="G143" s="184" t="s">
        <v>209</v>
      </c>
      <c r="H143" s="185">
        <v>1</v>
      </c>
      <c r="I143" s="186"/>
      <c r="J143" s="187">
        <f>ROUND(I143*H143,2)</f>
        <v>0</v>
      </c>
      <c r="K143" s="183" t="s">
        <v>5</v>
      </c>
      <c r="L143" s="41"/>
      <c r="M143" s="188" t="s">
        <v>5</v>
      </c>
      <c r="N143" s="189" t="s">
        <v>42</v>
      </c>
      <c r="O143" s="42"/>
      <c r="P143" s="190">
        <f>O143*H143</f>
        <v>0</v>
      </c>
      <c r="Q143" s="190">
        <v>0</v>
      </c>
      <c r="R143" s="190">
        <f>Q143*H143</f>
        <v>0</v>
      </c>
      <c r="S143" s="190">
        <v>0</v>
      </c>
      <c r="T143" s="191">
        <f>S143*H143</f>
        <v>0</v>
      </c>
      <c r="AR143" s="24" t="s">
        <v>173</v>
      </c>
      <c r="AT143" s="24" t="s">
        <v>169</v>
      </c>
      <c r="AU143" s="24" t="s">
        <v>80</v>
      </c>
      <c r="AY143" s="24" t="s">
        <v>167</v>
      </c>
      <c r="BE143" s="192">
        <f>IF(N143="základní",J143,0)</f>
        <v>0</v>
      </c>
      <c r="BF143" s="192">
        <f>IF(N143="snížená",J143,0)</f>
        <v>0</v>
      </c>
      <c r="BG143" s="192">
        <f>IF(N143="zákl. přenesená",J143,0)</f>
        <v>0</v>
      </c>
      <c r="BH143" s="192">
        <f>IF(N143="sníž. přenesená",J143,0)</f>
        <v>0</v>
      </c>
      <c r="BI143" s="192">
        <f>IF(N143="nulová",J143,0)</f>
        <v>0</v>
      </c>
      <c r="BJ143" s="24" t="s">
        <v>78</v>
      </c>
      <c r="BK143" s="192">
        <f>ROUND(I143*H143,2)</f>
        <v>0</v>
      </c>
      <c r="BL143" s="24" t="s">
        <v>173</v>
      </c>
      <c r="BM143" s="24" t="s">
        <v>262</v>
      </c>
    </row>
    <row r="144" spans="2:65" s="1" customFormat="1">
      <c r="B144" s="41"/>
      <c r="D144" s="193" t="s">
        <v>175</v>
      </c>
      <c r="F144" s="194" t="s">
        <v>261</v>
      </c>
      <c r="I144" s="195"/>
      <c r="L144" s="41"/>
      <c r="M144" s="196"/>
      <c r="N144" s="42"/>
      <c r="O144" s="42"/>
      <c r="P144" s="42"/>
      <c r="Q144" s="42"/>
      <c r="R144" s="42"/>
      <c r="S144" s="42"/>
      <c r="T144" s="70"/>
      <c r="AT144" s="24" t="s">
        <v>175</v>
      </c>
      <c r="AU144" s="24" t="s">
        <v>80</v>
      </c>
    </row>
    <row r="145" spans="2:65" s="1" customFormat="1" ht="27">
      <c r="B145" s="41"/>
      <c r="D145" s="193" t="s">
        <v>182</v>
      </c>
      <c r="F145" s="197" t="s">
        <v>183</v>
      </c>
      <c r="I145" s="195"/>
      <c r="L145" s="41"/>
      <c r="M145" s="196"/>
      <c r="N145" s="42"/>
      <c r="O145" s="42"/>
      <c r="P145" s="42"/>
      <c r="Q145" s="42"/>
      <c r="R145" s="42"/>
      <c r="S145" s="42"/>
      <c r="T145" s="70"/>
      <c r="AT145" s="24" t="s">
        <v>182</v>
      </c>
      <c r="AU145" s="24" t="s">
        <v>80</v>
      </c>
    </row>
    <row r="146" spans="2:65" s="11" customFormat="1" ht="29.85" customHeight="1">
      <c r="B146" s="167"/>
      <c r="D146" s="168" t="s">
        <v>70</v>
      </c>
      <c r="E146" s="178" t="s">
        <v>263</v>
      </c>
      <c r="F146" s="178" t="s">
        <v>264</v>
      </c>
      <c r="I146" s="170"/>
      <c r="J146" s="179">
        <f>BK146</f>
        <v>0</v>
      </c>
      <c r="L146" s="167"/>
      <c r="M146" s="172"/>
      <c r="N146" s="173"/>
      <c r="O146" s="173"/>
      <c r="P146" s="174">
        <f>SUM(P147:P153)</f>
        <v>0</v>
      </c>
      <c r="Q146" s="173"/>
      <c r="R146" s="174">
        <f>SUM(R147:R153)</f>
        <v>0</v>
      </c>
      <c r="S146" s="173"/>
      <c r="T146" s="175">
        <f>SUM(T147:T153)</f>
        <v>0</v>
      </c>
      <c r="AR146" s="168" t="s">
        <v>78</v>
      </c>
      <c r="AT146" s="176" t="s">
        <v>70</v>
      </c>
      <c r="AU146" s="176" t="s">
        <v>78</v>
      </c>
      <c r="AY146" s="168" t="s">
        <v>167</v>
      </c>
      <c r="BK146" s="177">
        <f>SUM(BK147:BK153)</f>
        <v>0</v>
      </c>
    </row>
    <row r="147" spans="2:65" s="1" customFormat="1" ht="25.5" customHeight="1">
      <c r="B147" s="180"/>
      <c r="C147" s="181" t="s">
        <v>265</v>
      </c>
      <c r="D147" s="181" t="s">
        <v>169</v>
      </c>
      <c r="E147" s="182" t="s">
        <v>266</v>
      </c>
      <c r="F147" s="183" t="s">
        <v>267</v>
      </c>
      <c r="G147" s="184" t="s">
        <v>268</v>
      </c>
      <c r="H147" s="185">
        <v>2.976</v>
      </c>
      <c r="I147" s="186"/>
      <c r="J147" s="187">
        <f>ROUND(I147*H147,2)</f>
        <v>0</v>
      </c>
      <c r="K147" s="183" t="s">
        <v>179</v>
      </c>
      <c r="L147" s="41"/>
      <c r="M147" s="188" t="s">
        <v>5</v>
      </c>
      <c r="N147" s="189" t="s">
        <v>42</v>
      </c>
      <c r="O147" s="42"/>
      <c r="P147" s="190">
        <f>O147*H147</f>
        <v>0</v>
      </c>
      <c r="Q147" s="190">
        <v>0</v>
      </c>
      <c r="R147" s="190">
        <f>Q147*H147</f>
        <v>0</v>
      </c>
      <c r="S147" s="190">
        <v>0</v>
      </c>
      <c r="T147" s="191">
        <f>S147*H147</f>
        <v>0</v>
      </c>
      <c r="AR147" s="24" t="s">
        <v>173</v>
      </c>
      <c r="AT147" s="24" t="s">
        <v>169</v>
      </c>
      <c r="AU147" s="24" t="s">
        <v>80</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269</v>
      </c>
    </row>
    <row r="148" spans="2:65" s="1" customFormat="1" ht="27">
      <c r="B148" s="41"/>
      <c r="D148" s="193" t="s">
        <v>175</v>
      </c>
      <c r="F148" s="194" t="s">
        <v>270</v>
      </c>
      <c r="I148" s="195"/>
      <c r="L148" s="41"/>
      <c r="M148" s="196"/>
      <c r="N148" s="42"/>
      <c r="O148" s="42"/>
      <c r="P148" s="42"/>
      <c r="Q148" s="42"/>
      <c r="R148" s="42"/>
      <c r="S148" s="42"/>
      <c r="T148" s="70"/>
      <c r="AT148" s="24" t="s">
        <v>175</v>
      </c>
      <c r="AU148" s="24" t="s">
        <v>80</v>
      </c>
    </row>
    <row r="149" spans="2:65" s="1" customFormat="1" ht="25.5" customHeight="1">
      <c r="B149" s="180"/>
      <c r="C149" s="181" t="s">
        <v>271</v>
      </c>
      <c r="D149" s="181" t="s">
        <v>169</v>
      </c>
      <c r="E149" s="182" t="s">
        <v>272</v>
      </c>
      <c r="F149" s="183" t="s">
        <v>273</v>
      </c>
      <c r="G149" s="184" t="s">
        <v>268</v>
      </c>
      <c r="H149" s="185">
        <v>26.783999999999999</v>
      </c>
      <c r="I149" s="186"/>
      <c r="J149" s="187">
        <f>ROUND(I149*H149,2)</f>
        <v>0</v>
      </c>
      <c r="K149" s="183" t="s">
        <v>179</v>
      </c>
      <c r="L149" s="41"/>
      <c r="M149" s="188" t="s">
        <v>5</v>
      </c>
      <c r="N149" s="189" t="s">
        <v>42</v>
      </c>
      <c r="O149" s="42"/>
      <c r="P149" s="190">
        <f>O149*H149</f>
        <v>0</v>
      </c>
      <c r="Q149" s="190">
        <v>0</v>
      </c>
      <c r="R149" s="190">
        <f>Q149*H149</f>
        <v>0</v>
      </c>
      <c r="S149" s="190">
        <v>0</v>
      </c>
      <c r="T149" s="191">
        <f>S149*H149</f>
        <v>0</v>
      </c>
      <c r="AR149" s="24" t="s">
        <v>173</v>
      </c>
      <c r="AT149" s="24" t="s">
        <v>169</v>
      </c>
      <c r="AU149" s="24" t="s">
        <v>80</v>
      </c>
      <c r="AY149" s="24" t="s">
        <v>167</v>
      </c>
      <c r="BE149" s="192">
        <f>IF(N149="základní",J149,0)</f>
        <v>0</v>
      </c>
      <c r="BF149" s="192">
        <f>IF(N149="snížená",J149,0)</f>
        <v>0</v>
      </c>
      <c r="BG149" s="192">
        <f>IF(N149="zákl. přenesená",J149,0)</f>
        <v>0</v>
      </c>
      <c r="BH149" s="192">
        <f>IF(N149="sníž. přenesená",J149,0)</f>
        <v>0</v>
      </c>
      <c r="BI149" s="192">
        <f>IF(N149="nulová",J149,0)</f>
        <v>0</v>
      </c>
      <c r="BJ149" s="24" t="s">
        <v>78</v>
      </c>
      <c r="BK149" s="192">
        <f>ROUND(I149*H149,2)</f>
        <v>0</v>
      </c>
      <c r="BL149" s="24" t="s">
        <v>173</v>
      </c>
      <c r="BM149" s="24" t="s">
        <v>274</v>
      </c>
    </row>
    <row r="150" spans="2:65" s="1" customFormat="1" ht="27">
      <c r="B150" s="41"/>
      <c r="D150" s="193" t="s">
        <v>175</v>
      </c>
      <c r="F150" s="194" t="s">
        <v>275</v>
      </c>
      <c r="I150" s="195"/>
      <c r="L150" s="41"/>
      <c r="M150" s="196"/>
      <c r="N150" s="42"/>
      <c r="O150" s="42"/>
      <c r="P150" s="42"/>
      <c r="Q150" s="42"/>
      <c r="R150" s="42"/>
      <c r="S150" s="42"/>
      <c r="T150" s="70"/>
      <c r="AT150" s="24" t="s">
        <v>175</v>
      </c>
      <c r="AU150" s="24" t="s">
        <v>80</v>
      </c>
    </row>
    <row r="151" spans="2:65" s="12" customFormat="1">
      <c r="B151" s="198"/>
      <c r="D151" s="193" t="s">
        <v>184</v>
      </c>
      <c r="F151" s="200" t="s">
        <v>276</v>
      </c>
      <c r="H151" s="201">
        <v>26.783999999999999</v>
      </c>
      <c r="I151" s="202"/>
      <c r="L151" s="198"/>
      <c r="M151" s="203"/>
      <c r="N151" s="204"/>
      <c r="O151" s="204"/>
      <c r="P151" s="204"/>
      <c r="Q151" s="204"/>
      <c r="R151" s="204"/>
      <c r="S151" s="204"/>
      <c r="T151" s="205"/>
      <c r="AT151" s="199" t="s">
        <v>184</v>
      </c>
      <c r="AU151" s="199" t="s">
        <v>80</v>
      </c>
      <c r="AV151" s="12" t="s">
        <v>80</v>
      </c>
      <c r="AW151" s="12" t="s">
        <v>6</v>
      </c>
      <c r="AX151" s="12" t="s">
        <v>78</v>
      </c>
      <c r="AY151" s="199" t="s">
        <v>167</v>
      </c>
    </row>
    <row r="152" spans="2:65" s="1" customFormat="1" ht="25.5" customHeight="1">
      <c r="B152" s="180"/>
      <c r="C152" s="181" t="s">
        <v>277</v>
      </c>
      <c r="D152" s="181" t="s">
        <v>169</v>
      </c>
      <c r="E152" s="182" t="s">
        <v>278</v>
      </c>
      <c r="F152" s="183" t="s">
        <v>279</v>
      </c>
      <c r="G152" s="184" t="s">
        <v>268</v>
      </c>
      <c r="H152" s="185">
        <v>2.976</v>
      </c>
      <c r="I152" s="186"/>
      <c r="J152" s="187">
        <f>ROUND(I152*H152,2)</f>
        <v>0</v>
      </c>
      <c r="K152" s="183" t="s">
        <v>179</v>
      </c>
      <c r="L152" s="41"/>
      <c r="M152" s="188" t="s">
        <v>5</v>
      </c>
      <c r="N152" s="189" t="s">
        <v>42</v>
      </c>
      <c r="O152" s="42"/>
      <c r="P152" s="190">
        <f>O152*H152</f>
        <v>0</v>
      </c>
      <c r="Q152" s="190">
        <v>0</v>
      </c>
      <c r="R152" s="190">
        <f>Q152*H152</f>
        <v>0</v>
      </c>
      <c r="S152" s="190">
        <v>0</v>
      </c>
      <c r="T152" s="191">
        <f>S152*H152</f>
        <v>0</v>
      </c>
      <c r="AR152" s="24" t="s">
        <v>173</v>
      </c>
      <c r="AT152" s="24" t="s">
        <v>169</v>
      </c>
      <c r="AU152" s="24" t="s">
        <v>80</v>
      </c>
      <c r="AY152" s="24" t="s">
        <v>167</v>
      </c>
      <c r="BE152" s="192">
        <f>IF(N152="základní",J152,0)</f>
        <v>0</v>
      </c>
      <c r="BF152" s="192">
        <f>IF(N152="snížená",J152,0)</f>
        <v>0</v>
      </c>
      <c r="BG152" s="192">
        <f>IF(N152="zákl. přenesená",J152,0)</f>
        <v>0</v>
      </c>
      <c r="BH152" s="192">
        <f>IF(N152="sníž. přenesená",J152,0)</f>
        <v>0</v>
      </c>
      <c r="BI152" s="192">
        <f>IF(N152="nulová",J152,0)</f>
        <v>0</v>
      </c>
      <c r="BJ152" s="24" t="s">
        <v>78</v>
      </c>
      <c r="BK152" s="192">
        <f>ROUND(I152*H152,2)</f>
        <v>0</v>
      </c>
      <c r="BL152" s="24" t="s">
        <v>173</v>
      </c>
      <c r="BM152" s="24" t="s">
        <v>280</v>
      </c>
    </row>
    <row r="153" spans="2:65" s="1" customFormat="1" ht="27">
      <c r="B153" s="41"/>
      <c r="D153" s="193" t="s">
        <v>175</v>
      </c>
      <c r="F153" s="194" t="s">
        <v>281</v>
      </c>
      <c r="I153" s="195"/>
      <c r="L153" s="41"/>
      <c r="M153" s="196"/>
      <c r="N153" s="42"/>
      <c r="O153" s="42"/>
      <c r="P153" s="42"/>
      <c r="Q153" s="42"/>
      <c r="R153" s="42"/>
      <c r="S153" s="42"/>
      <c r="T153" s="70"/>
      <c r="AT153" s="24" t="s">
        <v>175</v>
      </c>
      <c r="AU153" s="24" t="s">
        <v>80</v>
      </c>
    </row>
    <row r="154" spans="2:65" s="11" customFormat="1" ht="29.85" customHeight="1">
      <c r="B154" s="167"/>
      <c r="D154" s="168" t="s">
        <v>70</v>
      </c>
      <c r="E154" s="178" t="s">
        <v>282</v>
      </c>
      <c r="F154" s="178" t="s">
        <v>283</v>
      </c>
      <c r="I154" s="170"/>
      <c r="J154" s="179">
        <f>BK154</f>
        <v>0</v>
      </c>
      <c r="L154" s="167"/>
      <c r="M154" s="172"/>
      <c r="N154" s="173"/>
      <c r="O154" s="173"/>
      <c r="P154" s="174">
        <f>SUM(P155:P156)</f>
        <v>0</v>
      </c>
      <c r="Q154" s="173"/>
      <c r="R154" s="174">
        <f>SUM(R155:R156)</f>
        <v>0</v>
      </c>
      <c r="S154" s="173"/>
      <c r="T154" s="175">
        <f>SUM(T155:T156)</f>
        <v>0</v>
      </c>
      <c r="AR154" s="168" t="s">
        <v>78</v>
      </c>
      <c r="AT154" s="176" t="s">
        <v>70</v>
      </c>
      <c r="AU154" s="176" t="s">
        <v>78</v>
      </c>
      <c r="AY154" s="168" t="s">
        <v>167</v>
      </c>
      <c r="BK154" s="177">
        <f>SUM(BK155:BK156)</f>
        <v>0</v>
      </c>
    </row>
    <row r="155" spans="2:65" s="1" customFormat="1" ht="25.5" customHeight="1">
      <c r="B155" s="180"/>
      <c r="C155" s="181" t="s">
        <v>10</v>
      </c>
      <c r="D155" s="181" t="s">
        <v>169</v>
      </c>
      <c r="E155" s="182" t="s">
        <v>284</v>
      </c>
      <c r="F155" s="183" t="s">
        <v>285</v>
      </c>
      <c r="G155" s="184" t="s">
        <v>268</v>
      </c>
      <c r="H155" s="185">
        <v>2.798</v>
      </c>
      <c r="I155" s="186"/>
      <c r="J155" s="187">
        <f>ROUND(I155*H155,2)</f>
        <v>0</v>
      </c>
      <c r="K155" s="183" t="s">
        <v>179</v>
      </c>
      <c r="L155" s="41"/>
      <c r="M155" s="188" t="s">
        <v>5</v>
      </c>
      <c r="N155" s="189" t="s">
        <v>42</v>
      </c>
      <c r="O155" s="42"/>
      <c r="P155" s="190">
        <f>O155*H155</f>
        <v>0</v>
      </c>
      <c r="Q155" s="190">
        <v>0</v>
      </c>
      <c r="R155" s="190">
        <f>Q155*H155</f>
        <v>0</v>
      </c>
      <c r="S155" s="190">
        <v>0</v>
      </c>
      <c r="T155" s="191">
        <f>S155*H155</f>
        <v>0</v>
      </c>
      <c r="AR155" s="24" t="s">
        <v>173</v>
      </c>
      <c r="AT155" s="24" t="s">
        <v>169</v>
      </c>
      <c r="AU155" s="24" t="s">
        <v>80</v>
      </c>
      <c r="AY155" s="24" t="s">
        <v>167</v>
      </c>
      <c r="BE155" s="192">
        <f>IF(N155="základní",J155,0)</f>
        <v>0</v>
      </c>
      <c r="BF155" s="192">
        <f>IF(N155="snížená",J155,0)</f>
        <v>0</v>
      </c>
      <c r="BG155" s="192">
        <f>IF(N155="zákl. přenesená",J155,0)</f>
        <v>0</v>
      </c>
      <c r="BH155" s="192">
        <f>IF(N155="sníž. přenesená",J155,0)</f>
        <v>0</v>
      </c>
      <c r="BI155" s="192">
        <f>IF(N155="nulová",J155,0)</f>
        <v>0</v>
      </c>
      <c r="BJ155" s="24" t="s">
        <v>78</v>
      </c>
      <c r="BK155" s="192">
        <f>ROUND(I155*H155,2)</f>
        <v>0</v>
      </c>
      <c r="BL155" s="24" t="s">
        <v>173</v>
      </c>
      <c r="BM155" s="24" t="s">
        <v>286</v>
      </c>
    </row>
    <row r="156" spans="2:65" s="1" customFormat="1" ht="40.5">
      <c r="B156" s="41"/>
      <c r="D156" s="193" t="s">
        <v>175</v>
      </c>
      <c r="F156" s="194" t="s">
        <v>287</v>
      </c>
      <c r="I156" s="195"/>
      <c r="L156" s="41"/>
      <c r="M156" s="196"/>
      <c r="N156" s="42"/>
      <c r="O156" s="42"/>
      <c r="P156" s="42"/>
      <c r="Q156" s="42"/>
      <c r="R156" s="42"/>
      <c r="S156" s="42"/>
      <c r="T156" s="70"/>
      <c r="AT156" s="24" t="s">
        <v>175</v>
      </c>
      <c r="AU156" s="24" t="s">
        <v>80</v>
      </c>
    </row>
    <row r="157" spans="2:65" s="11" customFormat="1" ht="37.35" customHeight="1">
      <c r="B157" s="167"/>
      <c r="D157" s="168" t="s">
        <v>70</v>
      </c>
      <c r="E157" s="169" t="s">
        <v>288</v>
      </c>
      <c r="F157" s="169" t="s">
        <v>289</v>
      </c>
      <c r="I157" s="170"/>
      <c r="J157" s="171">
        <f>BK157</f>
        <v>0</v>
      </c>
      <c r="L157" s="167"/>
      <c r="M157" s="172"/>
      <c r="N157" s="173"/>
      <c r="O157" s="173"/>
      <c r="P157" s="174">
        <f>P158+P163</f>
        <v>0</v>
      </c>
      <c r="Q157" s="173"/>
      <c r="R157" s="174">
        <f>R158+R163</f>
        <v>3.0000000000000001E-3</v>
      </c>
      <c r="S157" s="173"/>
      <c r="T157" s="175">
        <f>T158+T163</f>
        <v>0</v>
      </c>
      <c r="AR157" s="168" t="s">
        <v>80</v>
      </c>
      <c r="AT157" s="176" t="s">
        <v>70</v>
      </c>
      <c r="AU157" s="176" t="s">
        <v>71</v>
      </c>
      <c r="AY157" s="168" t="s">
        <v>167</v>
      </c>
      <c r="BK157" s="177">
        <f>BK158+BK163</f>
        <v>0</v>
      </c>
    </row>
    <row r="158" spans="2:65" s="11" customFormat="1" ht="19.899999999999999" customHeight="1">
      <c r="B158" s="167"/>
      <c r="D158" s="168" t="s">
        <v>70</v>
      </c>
      <c r="E158" s="178" t="s">
        <v>290</v>
      </c>
      <c r="F158" s="178" t="s">
        <v>291</v>
      </c>
      <c r="I158" s="170"/>
      <c r="J158" s="179">
        <f>BK158</f>
        <v>0</v>
      </c>
      <c r="L158" s="167"/>
      <c r="M158" s="172"/>
      <c r="N158" s="173"/>
      <c r="O158" s="173"/>
      <c r="P158" s="174">
        <f>SUM(P159:P162)</f>
        <v>0</v>
      </c>
      <c r="Q158" s="173"/>
      <c r="R158" s="174">
        <f>SUM(R159:R162)</f>
        <v>0</v>
      </c>
      <c r="S158" s="173"/>
      <c r="T158" s="175">
        <f>SUM(T159:T162)</f>
        <v>0</v>
      </c>
      <c r="AR158" s="168" t="s">
        <v>80</v>
      </c>
      <c r="AT158" s="176" t="s">
        <v>70</v>
      </c>
      <c r="AU158" s="176" t="s">
        <v>78</v>
      </c>
      <c r="AY158" s="168" t="s">
        <v>167</v>
      </c>
      <c r="BK158" s="177">
        <f>SUM(BK159:BK162)</f>
        <v>0</v>
      </c>
    </row>
    <row r="159" spans="2:65" s="1" customFormat="1" ht="25.5" customHeight="1">
      <c r="B159" s="180"/>
      <c r="C159" s="181" t="s">
        <v>292</v>
      </c>
      <c r="D159" s="181" t="s">
        <v>169</v>
      </c>
      <c r="E159" s="182" t="s">
        <v>293</v>
      </c>
      <c r="F159" s="183" t="s">
        <v>294</v>
      </c>
      <c r="G159" s="184" t="s">
        <v>203</v>
      </c>
      <c r="H159" s="185">
        <v>272</v>
      </c>
      <c r="I159" s="186"/>
      <c r="J159" s="187">
        <f>ROUND(I159*H159,2)</f>
        <v>0</v>
      </c>
      <c r="K159" s="183" t="s">
        <v>5</v>
      </c>
      <c r="L159" s="41"/>
      <c r="M159" s="188" t="s">
        <v>5</v>
      </c>
      <c r="N159" s="189" t="s">
        <v>42</v>
      </c>
      <c r="O159" s="42"/>
      <c r="P159" s="190">
        <f>O159*H159</f>
        <v>0</v>
      </c>
      <c r="Q159" s="190">
        <v>0</v>
      </c>
      <c r="R159" s="190">
        <f>Q159*H159</f>
        <v>0</v>
      </c>
      <c r="S159" s="190">
        <v>0</v>
      </c>
      <c r="T159" s="191">
        <f>S159*H159</f>
        <v>0</v>
      </c>
      <c r="AR159" s="24" t="s">
        <v>256</v>
      </c>
      <c r="AT159" s="24" t="s">
        <v>169</v>
      </c>
      <c r="AU159" s="24" t="s">
        <v>80</v>
      </c>
      <c r="AY159" s="24" t="s">
        <v>167</v>
      </c>
      <c r="BE159" s="192">
        <f>IF(N159="základní",J159,0)</f>
        <v>0</v>
      </c>
      <c r="BF159" s="192">
        <f>IF(N159="snížená",J159,0)</f>
        <v>0</v>
      </c>
      <c r="BG159" s="192">
        <f>IF(N159="zákl. přenesená",J159,0)</f>
        <v>0</v>
      </c>
      <c r="BH159" s="192">
        <f>IF(N159="sníž. přenesená",J159,0)</f>
        <v>0</v>
      </c>
      <c r="BI159" s="192">
        <f>IF(N159="nulová",J159,0)</f>
        <v>0</v>
      </c>
      <c r="BJ159" s="24" t="s">
        <v>78</v>
      </c>
      <c r="BK159" s="192">
        <f>ROUND(I159*H159,2)</f>
        <v>0</v>
      </c>
      <c r="BL159" s="24" t="s">
        <v>256</v>
      </c>
      <c r="BM159" s="24" t="s">
        <v>295</v>
      </c>
    </row>
    <row r="160" spans="2:65" s="1" customFormat="1" ht="27">
      <c r="B160" s="41"/>
      <c r="D160" s="193" t="s">
        <v>175</v>
      </c>
      <c r="F160" s="194" t="s">
        <v>294</v>
      </c>
      <c r="I160" s="195"/>
      <c r="L160" s="41"/>
      <c r="M160" s="196"/>
      <c r="N160" s="42"/>
      <c r="O160" s="42"/>
      <c r="P160" s="42"/>
      <c r="Q160" s="42"/>
      <c r="R160" s="42"/>
      <c r="S160" s="42"/>
      <c r="T160" s="70"/>
      <c r="AT160" s="24" t="s">
        <v>175</v>
      </c>
      <c r="AU160" s="24" t="s">
        <v>80</v>
      </c>
    </row>
    <row r="161" spans="2:65" s="1" customFormat="1" ht="27">
      <c r="B161" s="41"/>
      <c r="D161" s="193" t="s">
        <v>182</v>
      </c>
      <c r="F161" s="197" t="s">
        <v>183</v>
      </c>
      <c r="I161" s="195"/>
      <c r="L161" s="41"/>
      <c r="M161" s="196"/>
      <c r="N161" s="42"/>
      <c r="O161" s="42"/>
      <c r="P161" s="42"/>
      <c r="Q161" s="42"/>
      <c r="R161" s="42"/>
      <c r="S161" s="42"/>
      <c r="T161" s="70"/>
      <c r="AT161" s="24" t="s">
        <v>182</v>
      </c>
      <c r="AU161" s="24" t="s">
        <v>80</v>
      </c>
    </row>
    <row r="162" spans="2:65" s="12" customFormat="1">
      <c r="B162" s="198"/>
      <c r="D162" s="193" t="s">
        <v>184</v>
      </c>
      <c r="E162" s="199" t="s">
        <v>5</v>
      </c>
      <c r="F162" s="200" t="s">
        <v>296</v>
      </c>
      <c r="H162" s="201">
        <v>272</v>
      </c>
      <c r="I162" s="202"/>
      <c r="L162" s="198"/>
      <c r="M162" s="203"/>
      <c r="N162" s="204"/>
      <c r="O162" s="204"/>
      <c r="P162" s="204"/>
      <c r="Q162" s="204"/>
      <c r="R162" s="204"/>
      <c r="S162" s="204"/>
      <c r="T162" s="205"/>
      <c r="AT162" s="199" t="s">
        <v>184</v>
      </c>
      <c r="AU162" s="199" t="s">
        <v>80</v>
      </c>
      <c r="AV162" s="12" t="s">
        <v>80</v>
      </c>
      <c r="AW162" s="12" t="s">
        <v>35</v>
      </c>
      <c r="AX162" s="12" t="s">
        <v>78</v>
      </c>
      <c r="AY162" s="199" t="s">
        <v>167</v>
      </c>
    </row>
    <row r="163" spans="2:65" s="11" customFormat="1" ht="29.85" customHeight="1">
      <c r="B163" s="167"/>
      <c r="D163" s="168" t="s">
        <v>70</v>
      </c>
      <c r="E163" s="178" t="s">
        <v>297</v>
      </c>
      <c r="F163" s="178" t="s">
        <v>298</v>
      </c>
      <c r="I163" s="170"/>
      <c r="J163" s="179">
        <f>BK163</f>
        <v>0</v>
      </c>
      <c r="L163" s="167"/>
      <c r="M163" s="172"/>
      <c r="N163" s="173"/>
      <c r="O163" s="173"/>
      <c r="P163" s="174">
        <f>SUM(P164:P173)</f>
        <v>0</v>
      </c>
      <c r="Q163" s="173"/>
      <c r="R163" s="174">
        <f>SUM(R164:R173)</f>
        <v>3.0000000000000001E-3</v>
      </c>
      <c r="S163" s="173"/>
      <c r="T163" s="175">
        <f>SUM(T164:T173)</f>
        <v>0</v>
      </c>
      <c r="AR163" s="168" t="s">
        <v>80</v>
      </c>
      <c r="AT163" s="176" t="s">
        <v>70</v>
      </c>
      <c r="AU163" s="176" t="s">
        <v>78</v>
      </c>
      <c r="AY163" s="168" t="s">
        <v>167</v>
      </c>
      <c r="BK163" s="177">
        <f>SUM(BK164:BK173)</f>
        <v>0</v>
      </c>
    </row>
    <row r="164" spans="2:65" s="1" customFormat="1" ht="16.5" customHeight="1">
      <c r="B164" s="180"/>
      <c r="C164" s="181" t="s">
        <v>299</v>
      </c>
      <c r="D164" s="181" t="s">
        <v>169</v>
      </c>
      <c r="E164" s="182" t="s">
        <v>300</v>
      </c>
      <c r="F164" s="183" t="s">
        <v>301</v>
      </c>
      <c r="G164" s="184" t="s">
        <v>230</v>
      </c>
      <c r="H164" s="185">
        <v>10</v>
      </c>
      <c r="I164" s="186"/>
      <c r="J164" s="187">
        <f>ROUND(I164*H164,2)</f>
        <v>0</v>
      </c>
      <c r="K164" s="183" t="s">
        <v>179</v>
      </c>
      <c r="L164" s="41"/>
      <c r="M164" s="188" t="s">
        <v>5</v>
      </c>
      <c r="N164" s="189" t="s">
        <v>42</v>
      </c>
      <c r="O164" s="42"/>
      <c r="P164" s="190">
        <f>O164*H164</f>
        <v>0</v>
      </c>
      <c r="Q164" s="190">
        <v>0</v>
      </c>
      <c r="R164" s="190">
        <f>Q164*H164</f>
        <v>0</v>
      </c>
      <c r="S164" s="190">
        <v>0</v>
      </c>
      <c r="T164" s="191">
        <f>S164*H164</f>
        <v>0</v>
      </c>
      <c r="AR164" s="24" t="s">
        <v>256</v>
      </c>
      <c r="AT164" s="24" t="s">
        <v>169</v>
      </c>
      <c r="AU164" s="24" t="s">
        <v>80</v>
      </c>
      <c r="AY164" s="24" t="s">
        <v>167</v>
      </c>
      <c r="BE164" s="192">
        <f>IF(N164="základní",J164,0)</f>
        <v>0</v>
      </c>
      <c r="BF164" s="192">
        <f>IF(N164="snížená",J164,0)</f>
        <v>0</v>
      </c>
      <c r="BG164" s="192">
        <f>IF(N164="zákl. přenesená",J164,0)</f>
        <v>0</v>
      </c>
      <c r="BH164" s="192">
        <f>IF(N164="sníž. přenesená",J164,0)</f>
        <v>0</v>
      </c>
      <c r="BI164" s="192">
        <f>IF(N164="nulová",J164,0)</f>
        <v>0</v>
      </c>
      <c r="BJ164" s="24" t="s">
        <v>78</v>
      </c>
      <c r="BK164" s="192">
        <f>ROUND(I164*H164,2)</f>
        <v>0</v>
      </c>
      <c r="BL164" s="24" t="s">
        <v>256</v>
      </c>
      <c r="BM164" s="24" t="s">
        <v>302</v>
      </c>
    </row>
    <row r="165" spans="2:65" s="1" customFormat="1">
      <c r="B165" s="41"/>
      <c r="D165" s="193" t="s">
        <v>175</v>
      </c>
      <c r="F165" s="194" t="s">
        <v>303</v>
      </c>
      <c r="I165" s="195"/>
      <c r="L165" s="41"/>
      <c r="M165" s="196"/>
      <c r="N165" s="42"/>
      <c r="O165" s="42"/>
      <c r="P165" s="42"/>
      <c r="Q165" s="42"/>
      <c r="R165" s="42"/>
      <c r="S165" s="42"/>
      <c r="T165" s="70"/>
      <c r="AT165" s="24" t="s">
        <v>175</v>
      </c>
      <c r="AU165" s="24" t="s">
        <v>80</v>
      </c>
    </row>
    <row r="166" spans="2:65" s="1" customFormat="1" ht="25.5" customHeight="1">
      <c r="B166" s="180"/>
      <c r="C166" s="181" t="s">
        <v>304</v>
      </c>
      <c r="D166" s="181" t="s">
        <v>169</v>
      </c>
      <c r="E166" s="182" t="s">
        <v>305</v>
      </c>
      <c r="F166" s="183" t="s">
        <v>306</v>
      </c>
      <c r="G166" s="184" t="s">
        <v>230</v>
      </c>
      <c r="H166" s="185">
        <v>10</v>
      </c>
      <c r="I166" s="186"/>
      <c r="J166" s="187">
        <f>ROUND(I166*H166,2)</f>
        <v>0</v>
      </c>
      <c r="K166" s="183" t="s">
        <v>179</v>
      </c>
      <c r="L166" s="41"/>
      <c r="M166" s="188" t="s">
        <v>5</v>
      </c>
      <c r="N166" s="189" t="s">
        <v>42</v>
      </c>
      <c r="O166" s="42"/>
      <c r="P166" s="190">
        <f>O166*H166</f>
        <v>0</v>
      </c>
      <c r="Q166" s="190">
        <v>1.7000000000000001E-4</v>
      </c>
      <c r="R166" s="190">
        <f>Q166*H166</f>
        <v>1.7000000000000001E-3</v>
      </c>
      <c r="S166" s="190">
        <v>0</v>
      </c>
      <c r="T166" s="191">
        <f>S166*H166</f>
        <v>0</v>
      </c>
      <c r="AR166" s="24" t="s">
        <v>256</v>
      </c>
      <c r="AT166" s="24" t="s">
        <v>169</v>
      </c>
      <c r="AU166" s="24" t="s">
        <v>80</v>
      </c>
      <c r="AY166" s="24" t="s">
        <v>167</v>
      </c>
      <c r="BE166" s="192">
        <f>IF(N166="základní",J166,0)</f>
        <v>0</v>
      </c>
      <c r="BF166" s="192">
        <f>IF(N166="snížená",J166,0)</f>
        <v>0</v>
      </c>
      <c r="BG166" s="192">
        <f>IF(N166="zákl. přenesená",J166,0)</f>
        <v>0</v>
      </c>
      <c r="BH166" s="192">
        <f>IF(N166="sníž. přenesená",J166,0)</f>
        <v>0</v>
      </c>
      <c r="BI166" s="192">
        <f>IF(N166="nulová",J166,0)</f>
        <v>0</v>
      </c>
      <c r="BJ166" s="24" t="s">
        <v>78</v>
      </c>
      <c r="BK166" s="192">
        <f>ROUND(I166*H166,2)</f>
        <v>0</v>
      </c>
      <c r="BL166" s="24" t="s">
        <v>256</v>
      </c>
      <c r="BM166" s="24" t="s">
        <v>307</v>
      </c>
    </row>
    <row r="167" spans="2:65" s="1" customFormat="1">
      <c r="B167" s="41"/>
      <c r="D167" s="193" t="s">
        <v>175</v>
      </c>
      <c r="F167" s="194" t="s">
        <v>308</v>
      </c>
      <c r="I167" s="195"/>
      <c r="L167" s="41"/>
      <c r="M167" s="196"/>
      <c r="N167" s="42"/>
      <c r="O167" s="42"/>
      <c r="P167" s="42"/>
      <c r="Q167" s="42"/>
      <c r="R167" s="42"/>
      <c r="S167" s="42"/>
      <c r="T167" s="70"/>
      <c r="AT167" s="24" t="s">
        <v>175</v>
      </c>
      <c r="AU167" s="24" t="s">
        <v>80</v>
      </c>
    </row>
    <row r="168" spans="2:65" s="1" customFormat="1" ht="27">
      <c r="B168" s="41"/>
      <c r="D168" s="193" t="s">
        <v>182</v>
      </c>
      <c r="F168" s="197" t="s">
        <v>183</v>
      </c>
      <c r="I168" s="195"/>
      <c r="L168" s="41"/>
      <c r="M168" s="196"/>
      <c r="N168" s="42"/>
      <c r="O168" s="42"/>
      <c r="P168" s="42"/>
      <c r="Q168" s="42"/>
      <c r="R168" s="42"/>
      <c r="S168" s="42"/>
      <c r="T168" s="70"/>
      <c r="AT168" s="24" t="s">
        <v>182</v>
      </c>
      <c r="AU168" s="24" t="s">
        <v>80</v>
      </c>
    </row>
    <row r="169" spans="2:65" s="12" customFormat="1">
      <c r="B169" s="198"/>
      <c r="D169" s="193" t="s">
        <v>184</v>
      </c>
      <c r="E169" s="199" t="s">
        <v>5</v>
      </c>
      <c r="F169" s="200" t="s">
        <v>227</v>
      </c>
      <c r="H169" s="201">
        <v>10</v>
      </c>
      <c r="I169" s="202"/>
      <c r="L169" s="198"/>
      <c r="M169" s="203"/>
      <c r="N169" s="204"/>
      <c r="O169" s="204"/>
      <c r="P169" s="204"/>
      <c r="Q169" s="204"/>
      <c r="R169" s="204"/>
      <c r="S169" s="204"/>
      <c r="T169" s="205"/>
      <c r="AT169" s="199" t="s">
        <v>184</v>
      </c>
      <c r="AU169" s="199" t="s">
        <v>80</v>
      </c>
      <c r="AV169" s="12" t="s">
        <v>80</v>
      </c>
      <c r="AW169" s="12" t="s">
        <v>35</v>
      </c>
      <c r="AX169" s="12" t="s">
        <v>78</v>
      </c>
      <c r="AY169" s="199" t="s">
        <v>167</v>
      </c>
    </row>
    <row r="170" spans="2:65" s="1" customFormat="1" ht="16.5" customHeight="1">
      <c r="B170" s="180"/>
      <c r="C170" s="181" t="s">
        <v>309</v>
      </c>
      <c r="D170" s="181" t="s">
        <v>169</v>
      </c>
      <c r="E170" s="182" t="s">
        <v>310</v>
      </c>
      <c r="F170" s="183" t="s">
        <v>311</v>
      </c>
      <c r="G170" s="184" t="s">
        <v>230</v>
      </c>
      <c r="H170" s="185">
        <v>10</v>
      </c>
      <c r="I170" s="186"/>
      <c r="J170" s="187">
        <f>ROUND(I170*H170,2)</f>
        <v>0</v>
      </c>
      <c r="K170" s="183" t="s">
        <v>179</v>
      </c>
      <c r="L170" s="41"/>
      <c r="M170" s="188" t="s">
        <v>5</v>
      </c>
      <c r="N170" s="189" t="s">
        <v>42</v>
      </c>
      <c r="O170" s="42"/>
      <c r="P170" s="190">
        <f>O170*H170</f>
        <v>0</v>
      </c>
      <c r="Q170" s="190">
        <v>1.2E-4</v>
      </c>
      <c r="R170" s="190">
        <f>Q170*H170</f>
        <v>1.2000000000000001E-3</v>
      </c>
      <c r="S170" s="190">
        <v>0</v>
      </c>
      <c r="T170" s="191">
        <f>S170*H170</f>
        <v>0</v>
      </c>
      <c r="AR170" s="24" t="s">
        <v>256</v>
      </c>
      <c r="AT170" s="24" t="s">
        <v>169</v>
      </c>
      <c r="AU170" s="24" t="s">
        <v>80</v>
      </c>
      <c r="AY170" s="24" t="s">
        <v>167</v>
      </c>
      <c r="BE170" s="192">
        <f>IF(N170="základní",J170,0)</f>
        <v>0</v>
      </c>
      <c r="BF170" s="192">
        <f>IF(N170="snížená",J170,0)</f>
        <v>0</v>
      </c>
      <c r="BG170" s="192">
        <f>IF(N170="zákl. přenesená",J170,0)</f>
        <v>0</v>
      </c>
      <c r="BH170" s="192">
        <f>IF(N170="sníž. přenesená",J170,0)</f>
        <v>0</v>
      </c>
      <c r="BI170" s="192">
        <f>IF(N170="nulová",J170,0)</f>
        <v>0</v>
      </c>
      <c r="BJ170" s="24" t="s">
        <v>78</v>
      </c>
      <c r="BK170" s="192">
        <f>ROUND(I170*H170,2)</f>
        <v>0</v>
      </c>
      <c r="BL170" s="24" t="s">
        <v>256</v>
      </c>
      <c r="BM170" s="24" t="s">
        <v>312</v>
      </c>
    </row>
    <row r="171" spans="2:65" s="1" customFormat="1">
      <c r="B171" s="41"/>
      <c r="D171" s="193" t="s">
        <v>175</v>
      </c>
      <c r="F171" s="194" t="s">
        <v>313</v>
      </c>
      <c r="I171" s="195"/>
      <c r="L171" s="41"/>
      <c r="M171" s="196"/>
      <c r="N171" s="42"/>
      <c r="O171" s="42"/>
      <c r="P171" s="42"/>
      <c r="Q171" s="42"/>
      <c r="R171" s="42"/>
      <c r="S171" s="42"/>
      <c r="T171" s="70"/>
      <c r="AT171" s="24" t="s">
        <v>175</v>
      </c>
      <c r="AU171" s="24" t="s">
        <v>80</v>
      </c>
    </row>
    <row r="172" spans="2:65" s="1" customFormat="1" ht="16.5" customHeight="1">
      <c r="B172" s="180"/>
      <c r="C172" s="181" t="s">
        <v>314</v>
      </c>
      <c r="D172" s="181" t="s">
        <v>169</v>
      </c>
      <c r="E172" s="182" t="s">
        <v>315</v>
      </c>
      <c r="F172" s="183" t="s">
        <v>316</v>
      </c>
      <c r="G172" s="184" t="s">
        <v>230</v>
      </c>
      <c r="H172" s="185">
        <v>10</v>
      </c>
      <c r="I172" s="186"/>
      <c r="J172" s="187">
        <f>ROUND(I172*H172,2)</f>
        <v>0</v>
      </c>
      <c r="K172" s="183" t="s">
        <v>179</v>
      </c>
      <c r="L172" s="41"/>
      <c r="M172" s="188" t="s">
        <v>5</v>
      </c>
      <c r="N172" s="189" t="s">
        <v>42</v>
      </c>
      <c r="O172" s="42"/>
      <c r="P172" s="190">
        <f>O172*H172</f>
        <v>0</v>
      </c>
      <c r="Q172" s="190">
        <v>1.0000000000000001E-5</v>
      </c>
      <c r="R172" s="190">
        <f>Q172*H172</f>
        <v>1E-4</v>
      </c>
      <c r="S172" s="190">
        <v>0</v>
      </c>
      <c r="T172" s="191">
        <f>S172*H172</f>
        <v>0</v>
      </c>
      <c r="AR172" s="24" t="s">
        <v>256</v>
      </c>
      <c r="AT172" s="24" t="s">
        <v>169</v>
      </c>
      <c r="AU172" s="24" t="s">
        <v>80</v>
      </c>
      <c r="AY172" s="24" t="s">
        <v>167</v>
      </c>
      <c r="BE172" s="192">
        <f>IF(N172="základní",J172,0)</f>
        <v>0</v>
      </c>
      <c r="BF172" s="192">
        <f>IF(N172="snížená",J172,0)</f>
        <v>0</v>
      </c>
      <c r="BG172" s="192">
        <f>IF(N172="zákl. přenesená",J172,0)</f>
        <v>0</v>
      </c>
      <c r="BH172" s="192">
        <f>IF(N172="sníž. přenesená",J172,0)</f>
        <v>0</v>
      </c>
      <c r="BI172" s="192">
        <f>IF(N172="nulová",J172,0)</f>
        <v>0</v>
      </c>
      <c r="BJ172" s="24" t="s">
        <v>78</v>
      </c>
      <c r="BK172" s="192">
        <f>ROUND(I172*H172,2)</f>
        <v>0</v>
      </c>
      <c r="BL172" s="24" t="s">
        <v>256</v>
      </c>
      <c r="BM172" s="24" t="s">
        <v>317</v>
      </c>
    </row>
    <row r="173" spans="2:65" s="1" customFormat="1">
      <c r="B173" s="41"/>
      <c r="D173" s="193" t="s">
        <v>175</v>
      </c>
      <c r="F173" s="194" t="s">
        <v>316</v>
      </c>
      <c r="I173" s="195"/>
      <c r="L173" s="41"/>
      <c r="M173" s="206"/>
      <c r="N173" s="207"/>
      <c r="O173" s="207"/>
      <c r="P173" s="207"/>
      <c r="Q173" s="207"/>
      <c r="R173" s="207"/>
      <c r="S173" s="207"/>
      <c r="T173" s="208"/>
      <c r="AT173" s="24" t="s">
        <v>175</v>
      </c>
      <c r="AU173" s="24" t="s">
        <v>80</v>
      </c>
    </row>
    <row r="174" spans="2:65" s="1" customFormat="1" ht="6.95" customHeight="1">
      <c r="B174" s="56"/>
      <c r="C174" s="57"/>
      <c r="D174" s="57"/>
      <c r="E174" s="57"/>
      <c r="F174" s="57"/>
      <c r="G174" s="57"/>
      <c r="H174" s="57"/>
      <c r="I174" s="134"/>
      <c r="J174" s="57"/>
      <c r="K174" s="57"/>
      <c r="L174" s="41"/>
    </row>
  </sheetData>
  <autoFilter ref="C89:K173"/>
  <mergeCells count="13">
    <mergeCell ref="E82:H82"/>
    <mergeCell ref="G1:H1"/>
    <mergeCell ref="L2:V2"/>
    <mergeCell ref="E49:H49"/>
    <mergeCell ref="E51:H51"/>
    <mergeCell ref="J55:J5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74"/>
  <sheetViews>
    <sheetView showGridLines="0" workbookViewId="0">
      <pane ySplit="1" topLeftCell="A193" activePane="bottomLeft" state="frozen"/>
      <selection pane="bottomLeft" activeCell="F224" sqref="F224"/>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88</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318</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ROUND(J96,2)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ROUND(SUM(BE96:BE273), 2)</f>
        <v>0</v>
      </c>
      <c r="G32" s="42"/>
      <c r="H32" s="42"/>
      <c r="I32" s="126">
        <v>0.21</v>
      </c>
      <c r="J32" s="125">
        <f>ROUND(ROUND((SUM(BE96:BE273)), 2)*I32, 2)</f>
        <v>0</v>
      </c>
      <c r="K32" s="45"/>
    </row>
    <row r="33" spans="2:11" s="1" customFormat="1" ht="14.45" customHeight="1">
      <c r="B33" s="41"/>
      <c r="C33" s="42"/>
      <c r="D33" s="42"/>
      <c r="E33" s="49" t="s">
        <v>43</v>
      </c>
      <c r="F33" s="125">
        <f>ROUND(SUM(BF96:BF273), 2)</f>
        <v>0</v>
      </c>
      <c r="G33" s="42"/>
      <c r="H33" s="42"/>
      <c r="I33" s="126">
        <v>0.15</v>
      </c>
      <c r="J33" s="125">
        <f>ROUND(ROUND((SUM(BF96:BF273)), 2)*I33, 2)</f>
        <v>0</v>
      </c>
      <c r="K33" s="45"/>
    </row>
    <row r="34" spans="2:11" s="1" customFormat="1" ht="14.45" hidden="1" customHeight="1">
      <c r="B34" s="41"/>
      <c r="C34" s="42"/>
      <c r="D34" s="42"/>
      <c r="E34" s="49" t="s">
        <v>44</v>
      </c>
      <c r="F34" s="125">
        <f>ROUND(SUM(BG96:BG273), 2)</f>
        <v>0</v>
      </c>
      <c r="G34" s="42"/>
      <c r="H34" s="42"/>
      <c r="I34" s="126">
        <v>0.21</v>
      </c>
      <c r="J34" s="125">
        <v>0</v>
      </c>
      <c r="K34" s="45"/>
    </row>
    <row r="35" spans="2:11" s="1" customFormat="1" ht="14.45" hidden="1" customHeight="1">
      <c r="B35" s="41"/>
      <c r="C35" s="42"/>
      <c r="D35" s="42"/>
      <c r="E35" s="49" t="s">
        <v>45</v>
      </c>
      <c r="F35" s="125">
        <f>ROUND(SUM(BH96:BH273), 2)</f>
        <v>0</v>
      </c>
      <c r="G35" s="42"/>
      <c r="H35" s="42"/>
      <c r="I35" s="126">
        <v>0.15</v>
      </c>
      <c r="J35" s="125">
        <v>0</v>
      </c>
      <c r="K35" s="45"/>
    </row>
    <row r="36" spans="2:11" s="1" customFormat="1" ht="14.45" hidden="1" customHeight="1">
      <c r="B36" s="41"/>
      <c r="C36" s="42"/>
      <c r="D36" s="42"/>
      <c r="E36" s="49" t="s">
        <v>46</v>
      </c>
      <c r="F36" s="125">
        <f>ROUND(SUM(BI96:BI273),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002 - SO 102 Vyspravení štěrbinového žlabu</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J96</f>
        <v>0</v>
      </c>
      <c r="K60" s="45"/>
      <c r="AU60" s="24" t="s">
        <v>142</v>
      </c>
    </row>
    <row r="61" spans="2:47" s="8" customFormat="1" ht="24.95" customHeight="1">
      <c r="B61" s="142"/>
      <c r="C61" s="143"/>
      <c r="D61" s="144" t="s">
        <v>143</v>
      </c>
      <c r="E61" s="145"/>
      <c r="F61" s="145"/>
      <c r="G61" s="145"/>
      <c r="H61" s="145"/>
      <c r="I61" s="146"/>
      <c r="J61" s="147">
        <f>J97</f>
        <v>0</v>
      </c>
      <c r="K61" s="148"/>
    </row>
    <row r="62" spans="2:47" s="9" customFormat="1" ht="19.899999999999999" customHeight="1">
      <c r="B62" s="149"/>
      <c r="C62" s="150"/>
      <c r="D62" s="151" t="s">
        <v>144</v>
      </c>
      <c r="E62" s="152"/>
      <c r="F62" s="152"/>
      <c r="G62" s="152"/>
      <c r="H62" s="152"/>
      <c r="I62" s="153"/>
      <c r="J62" s="154">
        <f>J98</f>
        <v>0</v>
      </c>
      <c r="K62" s="155"/>
    </row>
    <row r="63" spans="2:47" s="9" customFormat="1" ht="19.899999999999999" customHeight="1">
      <c r="B63" s="149"/>
      <c r="C63" s="150"/>
      <c r="D63" s="151" t="s">
        <v>319</v>
      </c>
      <c r="E63" s="152"/>
      <c r="F63" s="152"/>
      <c r="G63" s="152"/>
      <c r="H63" s="152"/>
      <c r="I63" s="153"/>
      <c r="J63" s="154">
        <f>J120</f>
        <v>0</v>
      </c>
      <c r="K63" s="155"/>
    </row>
    <row r="64" spans="2:47" s="9" customFormat="1" ht="19.899999999999999" customHeight="1">
      <c r="B64" s="149"/>
      <c r="C64" s="150"/>
      <c r="D64" s="151" t="s">
        <v>320</v>
      </c>
      <c r="E64" s="152"/>
      <c r="F64" s="152"/>
      <c r="G64" s="152"/>
      <c r="H64" s="152"/>
      <c r="I64" s="153"/>
      <c r="J64" s="154">
        <f>J138</f>
        <v>0</v>
      </c>
      <c r="K64" s="155"/>
    </row>
    <row r="65" spans="2:12" s="9" customFormat="1" ht="19.899999999999999" customHeight="1">
      <c r="B65" s="149"/>
      <c r="C65" s="150"/>
      <c r="D65" s="151" t="s">
        <v>321</v>
      </c>
      <c r="E65" s="152"/>
      <c r="F65" s="152"/>
      <c r="G65" s="152"/>
      <c r="H65" s="152"/>
      <c r="I65" s="153"/>
      <c r="J65" s="154">
        <f>J145</f>
        <v>0</v>
      </c>
      <c r="K65" s="155"/>
    </row>
    <row r="66" spans="2:12" s="9" customFormat="1" ht="19.899999999999999" customHeight="1">
      <c r="B66" s="149"/>
      <c r="C66" s="150"/>
      <c r="D66" s="151" t="s">
        <v>322</v>
      </c>
      <c r="E66" s="152"/>
      <c r="F66" s="152"/>
      <c r="G66" s="152"/>
      <c r="H66" s="152"/>
      <c r="I66" s="153"/>
      <c r="J66" s="154">
        <f>J153</f>
        <v>0</v>
      </c>
      <c r="K66" s="155"/>
    </row>
    <row r="67" spans="2:12" s="9" customFormat="1" ht="19.899999999999999" customHeight="1">
      <c r="B67" s="149"/>
      <c r="C67" s="150"/>
      <c r="D67" s="151" t="s">
        <v>145</v>
      </c>
      <c r="E67" s="152"/>
      <c r="F67" s="152"/>
      <c r="G67" s="152"/>
      <c r="H67" s="152"/>
      <c r="I67" s="153"/>
      <c r="J67" s="154">
        <f>J163</f>
        <v>0</v>
      </c>
      <c r="K67" s="155"/>
    </row>
    <row r="68" spans="2:12" s="9" customFormat="1" ht="19.899999999999999" customHeight="1">
      <c r="B68" s="149"/>
      <c r="C68" s="150"/>
      <c r="D68" s="151" t="s">
        <v>146</v>
      </c>
      <c r="E68" s="152"/>
      <c r="F68" s="152"/>
      <c r="G68" s="152"/>
      <c r="H68" s="152"/>
      <c r="I68" s="153"/>
      <c r="J68" s="154">
        <f>J228</f>
        <v>0</v>
      </c>
      <c r="K68" s="155"/>
    </row>
    <row r="69" spans="2:12" s="9" customFormat="1" ht="19.899999999999999" customHeight="1">
      <c r="B69" s="149"/>
      <c r="C69" s="150"/>
      <c r="D69" s="151" t="s">
        <v>147</v>
      </c>
      <c r="E69" s="152"/>
      <c r="F69" s="152"/>
      <c r="G69" s="152"/>
      <c r="H69" s="152"/>
      <c r="I69" s="153"/>
      <c r="J69" s="154">
        <f>J236</f>
        <v>0</v>
      </c>
      <c r="K69" s="155"/>
    </row>
    <row r="70" spans="2:12" s="8" customFormat="1" ht="24.95" customHeight="1">
      <c r="B70" s="142"/>
      <c r="C70" s="143"/>
      <c r="D70" s="144" t="s">
        <v>148</v>
      </c>
      <c r="E70" s="145"/>
      <c r="F70" s="145"/>
      <c r="G70" s="145"/>
      <c r="H70" s="145"/>
      <c r="I70" s="146"/>
      <c r="J70" s="147">
        <f>J239</f>
        <v>0</v>
      </c>
      <c r="K70" s="148"/>
    </row>
    <row r="71" spans="2:12" s="9" customFormat="1" ht="19.899999999999999" customHeight="1">
      <c r="B71" s="149"/>
      <c r="C71" s="150"/>
      <c r="D71" s="151" t="s">
        <v>149</v>
      </c>
      <c r="E71" s="152"/>
      <c r="F71" s="152"/>
      <c r="G71" s="152"/>
      <c r="H71" s="152"/>
      <c r="I71" s="153"/>
      <c r="J71" s="154">
        <f>J240</f>
        <v>0</v>
      </c>
      <c r="K71" s="155"/>
    </row>
    <row r="72" spans="2:12" s="9" customFormat="1" ht="19.899999999999999" customHeight="1">
      <c r="B72" s="149"/>
      <c r="C72" s="150"/>
      <c r="D72" s="151" t="s">
        <v>150</v>
      </c>
      <c r="E72" s="152"/>
      <c r="F72" s="152"/>
      <c r="G72" s="152"/>
      <c r="H72" s="152"/>
      <c r="I72" s="153"/>
      <c r="J72" s="154">
        <f>J253</f>
        <v>0</v>
      </c>
      <c r="K72" s="155"/>
    </row>
    <row r="73" spans="2:12" s="8" customFormat="1" ht="24.95" customHeight="1">
      <c r="B73" s="142"/>
      <c r="C73" s="143"/>
      <c r="D73" s="144" t="s">
        <v>323</v>
      </c>
      <c r="E73" s="145"/>
      <c r="F73" s="145"/>
      <c r="G73" s="145"/>
      <c r="H73" s="145"/>
      <c r="I73" s="146"/>
      <c r="J73" s="147">
        <f>J265</f>
        <v>0</v>
      </c>
      <c r="K73" s="148"/>
    </row>
    <row r="74" spans="2:12" s="9" customFormat="1" ht="19.899999999999999" customHeight="1">
      <c r="B74" s="149"/>
      <c r="C74" s="150"/>
      <c r="D74" s="151" t="s">
        <v>324</v>
      </c>
      <c r="E74" s="152"/>
      <c r="F74" s="152"/>
      <c r="G74" s="152"/>
      <c r="H74" s="152"/>
      <c r="I74" s="153"/>
      <c r="J74" s="154">
        <f>J266</f>
        <v>0</v>
      </c>
      <c r="K74" s="155"/>
    </row>
    <row r="75" spans="2:12" s="1" customFormat="1" ht="21.75" customHeight="1">
      <c r="B75" s="41"/>
      <c r="C75" s="42"/>
      <c r="D75" s="42"/>
      <c r="E75" s="42"/>
      <c r="F75" s="42"/>
      <c r="G75" s="42"/>
      <c r="H75" s="42"/>
      <c r="I75" s="113"/>
      <c r="J75" s="42"/>
      <c r="K75" s="45"/>
    </row>
    <row r="76" spans="2:12" s="1" customFormat="1" ht="6.95" customHeight="1">
      <c r="B76" s="56"/>
      <c r="C76" s="57"/>
      <c r="D76" s="57"/>
      <c r="E76" s="57"/>
      <c r="F76" s="57"/>
      <c r="G76" s="57"/>
      <c r="H76" s="57"/>
      <c r="I76" s="134"/>
      <c r="J76" s="57"/>
      <c r="K76" s="58"/>
    </row>
    <row r="80" spans="2:12" s="1" customFormat="1" ht="6.95" customHeight="1">
      <c r="B80" s="59"/>
      <c r="C80" s="60"/>
      <c r="D80" s="60"/>
      <c r="E80" s="60"/>
      <c r="F80" s="60"/>
      <c r="G80" s="60"/>
      <c r="H80" s="60"/>
      <c r="I80" s="135"/>
      <c r="J80" s="60"/>
      <c r="K80" s="60"/>
      <c r="L80" s="41"/>
    </row>
    <row r="81" spans="2:63" s="1" customFormat="1" ht="36.950000000000003" customHeight="1">
      <c r="B81" s="41"/>
      <c r="C81" s="61" t="s">
        <v>151</v>
      </c>
      <c r="L81" s="41"/>
    </row>
    <row r="82" spans="2:63" s="1" customFormat="1" ht="6.95" customHeight="1">
      <c r="B82" s="41"/>
      <c r="L82" s="41"/>
    </row>
    <row r="83" spans="2:63" s="1" customFormat="1" ht="14.45" customHeight="1">
      <c r="B83" s="41"/>
      <c r="C83" s="63" t="s">
        <v>19</v>
      </c>
      <c r="L83" s="41"/>
    </row>
    <row r="84" spans="2:63" s="1" customFormat="1" ht="16.5" customHeight="1">
      <c r="B84" s="41"/>
      <c r="E84" s="463" t="str">
        <f>E7</f>
        <v>Rekonstrukce ČOV v Sanatoriu Jablunkov, a.s.</v>
      </c>
      <c r="F84" s="464"/>
      <c r="G84" s="464"/>
      <c r="H84" s="464"/>
      <c r="L84" s="41"/>
    </row>
    <row r="85" spans="2:63" ht="15">
      <c r="B85" s="28"/>
      <c r="C85" s="63" t="s">
        <v>134</v>
      </c>
      <c r="L85" s="28"/>
    </row>
    <row r="86" spans="2:63" s="1" customFormat="1" ht="16.5" customHeight="1">
      <c r="B86" s="41"/>
      <c r="E86" s="463" t="s">
        <v>135</v>
      </c>
      <c r="F86" s="457"/>
      <c r="G86" s="457"/>
      <c r="H86" s="457"/>
      <c r="L86" s="41"/>
    </row>
    <row r="87" spans="2:63" s="1" customFormat="1" ht="14.45" customHeight="1">
      <c r="B87" s="41"/>
      <c r="C87" s="63" t="s">
        <v>136</v>
      </c>
      <c r="L87" s="41"/>
    </row>
    <row r="88" spans="2:63" s="1" customFormat="1" ht="17.25" customHeight="1">
      <c r="B88" s="41"/>
      <c r="E88" s="434" t="str">
        <f>E11</f>
        <v>002 - SO 102 Vyspravení štěrbinového žlabu</v>
      </c>
      <c r="F88" s="457"/>
      <c r="G88" s="457"/>
      <c r="H88" s="457"/>
      <c r="L88" s="41"/>
    </row>
    <row r="89" spans="2:63" s="1" customFormat="1" ht="6.95" customHeight="1">
      <c r="B89" s="41"/>
      <c r="L89" s="41"/>
    </row>
    <row r="90" spans="2:63" s="1" customFormat="1" ht="18" customHeight="1">
      <c r="B90" s="41"/>
      <c r="C90" s="63" t="s">
        <v>23</v>
      </c>
      <c r="F90" s="156" t="str">
        <f>F14</f>
        <v xml:space="preserve"> </v>
      </c>
      <c r="I90" s="157" t="s">
        <v>25</v>
      </c>
      <c r="J90" s="67" t="str">
        <f>IF(J14="","",J14)</f>
        <v>9. 7. 2018</v>
      </c>
      <c r="L90" s="41"/>
    </row>
    <row r="91" spans="2:63" s="1" customFormat="1" ht="6.95" customHeight="1">
      <c r="B91" s="41"/>
      <c r="L91" s="41"/>
    </row>
    <row r="92" spans="2:63" s="1" customFormat="1" ht="15">
      <c r="B92" s="41"/>
      <c r="C92" s="63" t="s">
        <v>27</v>
      </c>
      <c r="F92" s="156" t="str">
        <f>E17</f>
        <v>Sanatorium Jablunkov a.s.</v>
      </c>
      <c r="I92" s="157" t="s">
        <v>33</v>
      </c>
      <c r="J92" s="156" t="str">
        <f>E23</f>
        <v>Sweco Hydroprojekt a.s., divize Morava</v>
      </c>
      <c r="L92" s="41"/>
    </row>
    <row r="93" spans="2:63" s="1" customFormat="1" ht="14.45" customHeight="1">
      <c r="B93" s="41"/>
      <c r="C93" s="63" t="s">
        <v>31</v>
      </c>
      <c r="F93" s="156" t="str">
        <f>IF(E20="","",E20)</f>
        <v/>
      </c>
      <c r="L93" s="41"/>
    </row>
    <row r="94" spans="2:63" s="1" customFormat="1" ht="10.35" customHeight="1">
      <c r="B94" s="41"/>
      <c r="L94" s="41"/>
    </row>
    <row r="95" spans="2:63" s="10" customFormat="1" ht="29.25" customHeight="1">
      <c r="B95" s="158"/>
      <c r="C95" s="159" t="s">
        <v>152</v>
      </c>
      <c r="D95" s="160" t="s">
        <v>56</v>
      </c>
      <c r="E95" s="160" t="s">
        <v>52</v>
      </c>
      <c r="F95" s="160" t="s">
        <v>153</v>
      </c>
      <c r="G95" s="160" t="s">
        <v>154</v>
      </c>
      <c r="H95" s="160" t="s">
        <v>155</v>
      </c>
      <c r="I95" s="161" t="s">
        <v>156</v>
      </c>
      <c r="J95" s="160" t="s">
        <v>140</v>
      </c>
      <c r="K95" s="162" t="s">
        <v>157</v>
      </c>
      <c r="L95" s="158"/>
      <c r="M95" s="73" t="s">
        <v>158</v>
      </c>
      <c r="N95" s="74" t="s">
        <v>41</v>
      </c>
      <c r="O95" s="74" t="s">
        <v>159</v>
      </c>
      <c r="P95" s="74" t="s">
        <v>160</v>
      </c>
      <c r="Q95" s="74" t="s">
        <v>161</v>
      </c>
      <c r="R95" s="74" t="s">
        <v>162</v>
      </c>
      <c r="S95" s="74" t="s">
        <v>163</v>
      </c>
      <c r="T95" s="75" t="s">
        <v>164</v>
      </c>
    </row>
    <row r="96" spans="2:63" s="1" customFormat="1" ht="29.25" customHeight="1">
      <c r="B96" s="41"/>
      <c r="C96" s="77" t="s">
        <v>141</v>
      </c>
      <c r="J96" s="163">
        <f>BK96</f>
        <v>0</v>
      </c>
      <c r="L96" s="41"/>
      <c r="M96" s="76"/>
      <c r="N96" s="68"/>
      <c r="O96" s="68"/>
      <c r="P96" s="164">
        <f>P97+P239+P265</f>
        <v>0</v>
      </c>
      <c r="Q96" s="68"/>
      <c r="R96" s="164">
        <f>R97+R239+R265</f>
        <v>35.997595889999999</v>
      </c>
      <c r="S96" s="68"/>
      <c r="T96" s="165">
        <f>T97+T239+T265</f>
        <v>21.118380000000005</v>
      </c>
      <c r="AT96" s="24" t="s">
        <v>70</v>
      </c>
      <c r="AU96" s="24" t="s">
        <v>142</v>
      </c>
      <c r="BK96" s="166">
        <f>BK97+BK239+BK265</f>
        <v>0</v>
      </c>
    </row>
    <row r="97" spans="2:65" s="11" customFormat="1" ht="37.35" customHeight="1">
      <c r="B97" s="167"/>
      <c r="D97" s="168" t="s">
        <v>70</v>
      </c>
      <c r="E97" s="169" t="s">
        <v>165</v>
      </c>
      <c r="F97" s="169" t="s">
        <v>166</v>
      </c>
      <c r="I97" s="170"/>
      <c r="J97" s="171">
        <f>BK97</f>
        <v>0</v>
      </c>
      <c r="L97" s="167"/>
      <c r="M97" s="172"/>
      <c r="N97" s="173"/>
      <c r="O97" s="173"/>
      <c r="P97" s="174">
        <f>P98+P120+P138+P145+P153+P163+P228+P236</f>
        <v>0</v>
      </c>
      <c r="Q97" s="173"/>
      <c r="R97" s="174">
        <f>R98+R120+R138+R145+R153+R163+R228+R236</f>
        <v>35.972745889999999</v>
      </c>
      <c r="S97" s="173"/>
      <c r="T97" s="175">
        <f>T98+T120+T138+T145+T153+T163+T228+T236</f>
        <v>21.118380000000005</v>
      </c>
      <c r="AR97" s="168" t="s">
        <v>78</v>
      </c>
      <c r="AT97" s="176" t="s">
        <v>70</v>
      </c>
      <c r="AU97" s="176" t="s">
        <v>71</v>
      </c>
      <c r="AY97" s="168" t="s">
        <v>167</v>
      </c>
      <c r="BK97" s="177">
        <f>BK98+BK120+BK138+BK145+BK153+BK163+BK228+BK236</f>
        <v>0</v>
      </c>
    </row>
    <row r="98" spans="2:65" s="11" customFormat="1" ht="19.899999999999999" customHeight="1">
      <c r="B98" s="167"/>
      <c r="D98" s="168" t="s">
        <v>70</v>
      </c>
      <c r="E98" s="178" t="s">
        <v>78</v>
      </c>
      <c r="F98" s="178" t="s">
        <v>168</v>
      </c>
      <c r="I98" s="170"/>
      <c r="J98" s="179">
        <f>BK98</f>
        <v>0</v>
      </c>
      <c r="L98" s="167"/>
      <c r="M98" s="172"/>
      <c r="N98" s="173"/>
      <c r="O98" s="173"/>
      <c r="P98" s="174">
        <f>SUM(P99:P119)</f>
        <v>0</v>
      </c>
      <c r="Q98" s="173"/>
      <c r="R98" s="174">
        <f>SUM(R99:R119)</f>
        <v>0.25445000000000001</v>
      </c>
      <c r="S98" s="173"/>
      <c r="T98" s="175">
        <f>SUM(T99:T119)</f>
        <v>0</v>
      </c>
      <c r="AR98" s="168" t="s">
        <v>78</v>
      </c>
      <c r="AT98" s="176" t="s">
        <v>70</v>
      </c>
      <c r="AU98" s="176" t="s">
        <v>78</v>
      </c>
      <c r="AY98" s="168" t="s">
        <v>167</v>
      </c>
      <c r="BK98" s="177">
        <f>SUM(BK99:BK119)</f>
        <v>0</v>
      </c>
    </row>
    <row r="99" spans="2:65" s="1" customFormat="1" ht="16.5" customHeight="1">
      <c r="B99" s="180"/>
      <c r="C99" s="181" t="s">
        <v>78</v>
      </c>
      <c r="D99" s="181" t="s">
        <v>169</v>
      </c>
      <c r="E99" s="182" t="s">
        <v>170</v>
      </c>
      <c r="F99" s="183" t="s">
        <v>171</v>
      </c>
      <c r="G99" s="184" t="s">
        <v>172</v>
      </c>
      <c r="H99" s="185">
        <v>1</v>
      </c>
      <c r="I99" s="186"/>
      <c r="J99" s="187">
        <f>ROUND(I99*H99,2)</f>
        <v>0</v>
      </c>
      <c r="K99" s="183" t="s">
        <v>5</v>
      </c>
      <c r="L99" s="41"/>
      <c r="M99" s="188" t="s">
        <v>5</v>
      </c>
      <c r="N99" s="189" t="s">
        <v>42</v>
      </c>
      <c r="O99" s="42"/>
      <c r="P99" s="190">
        <f>O99*H99</f>
        <v>0</v>
      </c>
      <c r="Q99" s="190">
        <v>0</v>
      </c>
      <c r="R99" s="190">
        <f>Q99*H99</f>
        <v>0</v>
      </c>
      <c r="S99" s="190">
        <v>0</v>
      </c>
      <c r="T99" s="191">
        <f>S99*H99</f>
        <v>0</v>
      </c>
      <c r="AR99" s="24" t="s">
        <v>173</v>
      </c>
      <c r="AT99" s="24" t="s">
        <v>169</v>
      </c>
      <c r="AU99" s="24" t="s">
        <v>80</v>
      </c>
      <c r="AY99" s="24" t="s">
        <v>167</v>
      </c>
      <c r="BE99" s="192">
        <f>IF(N99="základní",J99,0)</f>
        <v>0</v>
      </c>
      <c r="BF99" s="192">
        <f>IF(N99="snížená",J99,0)</f>
        <v>0</v>
      </c>
      <c r="BG99" s="192">
        <f>IF(N99="zákl. přenesená",J99,0)</f>
        <v>0</v>
      </c>
      <c r="BH99" s="192">
        <f>IF(N99="sníž. přenesená",J99,0)</f>
        <v>0</v>
      </c>
      <c r="BI99" s="192">
        <f>IF(N99="nulová",J99,0)</f>
        <v>0</v>
      </c>
      <c r="BJ99" s="24" t="s">
        <v>78</v>
      </c>
      <c r="BK99" s="192">
        <f>ROUND(I99*H99,2)</f>
        <v>0</v>
      </c>
      <c r="BL99" s="24" t="s">
        <v>173</v>
      </c>
      <c r="BM99" s="24" t="s">
        <v>325</v>
      </c>
    </row>
    <row r="100" spans="2:65" s="1" customFormat="1">
      <c r="B100" s="41"/>
      <c r="D100" s="193" t="s">
        <v>175</v>
      </c>
      <c r="F100" s="194" t="s">
        <v>171</v>
      </c>
      <c r="I100" s="195"/>
      <c r="L100" s="41"/>
      <c r="M100" s="196"/>
      <c r="N100" s="42"/>
      <c r="O100" s="42"/>
      <c r="P100" s="42"/>
      <c r="Q100" s="42"/>
      <c r="R100" s="42"/>
      <c r="S100" s="42"/>
      <c r="T100" s="70"/>
      <c r="AT100" s="24" t="s">
        <v>175</v>
      </c>
      <c r="AU100" s="24" t="s">
        <v>80</v>
      </c>
    </row>
    <row r="101" spans="2:65" s="1" customFormat="1" ht="38.25" customHeight="1">
      <c r="B101" s="180"/>
      <c r="C101" s="181" t="s">
        <v>80</v>
      </c>
      <c r="D101" s="181" t="s">
        <v>169</v>
      </c>
      <c r="E101" s="182" t="s">
        <v>326</v>
      </c>
      <c r="F101" s="183" t="s">
        <v>327</v>
      </c>
      <c r="G101" s="184" t="s">
        <v>209</v>
      </c>
      <c r="H101" s="185">
        <v>2</v>
      </c>
      <c r="I101" s="186"/>
      <c r="J101" s="187">
        <f>ROUND(I101*H101,2)</f>
        <v>0</v>
      </c>
      <c r="K101" s="183" t="s">
        <v>5</v>
      </c>
      <c r="L101" s="41"/>
      <c r="M101" s="188" t="s">
        <v>5</v>
      </c>
      <c r="N101" s="189" t="s">
        <v>42</v>
      </c>
      <c r="O101" s="42"/>
      <c r="P101" s="190">
        <f>O101*H101</f>
        <v>0</v>
      </c>
      <c r="Q101" s="190">
        <v>0</v>
      </c>
      <c r="R101" s="190">
        <f>Q101*H101</f>
        <v>0</v>
      </c>
      <c r="S101" s="190">
        <v>0</v>
      </c>
      <c r="T101" s="191">
        <f>S101*H101</f>
        <v>0</v>
      </c>
      <c r="AR101" s="24" t="s">
        <v>173</v>
      </c>
      <c r="AT101" s="24" t="s">
        <v>169</v>
      </c>
      <c r="AU101" s="24" t="s">
        <v>80</v>
      </c>
      <c r="AY101" s="24" t="s">
        <v>167</v>
      </c>
      <c r="BE101" s="192">
        <f>IF(N101="základní",J101,0)</f>
        <v>0</v>
      </c>
      <c r="BF101" s="192">
        <f>IF(N101="snížená",J101,0)</f>
        <v>0</v>
      </c>
      <c r="BG101" s="192">
        <f>IF(N101="zákl. přenesená",J101,0)</f>
        <v>0</v>
      </c>
      <c r="BH101" s="192">
        <f>IF(N101="sníž. přenesená",J101,0)</f>
        <v>0</v>
      </c>
      <c r="BI101" s="192">
        <f>IF(N101="nulová",J101,0)</f>
        <v>0</v>
      </c>
      <c r="BJ101" s="24" t="s">
        <v>78</v>
      </c>
      <c r="BK101" s="192">
        <f>ROUND(I101*H101,2)</f>
        <v>0</v>
      </c>
      <c r="BL101" s="24" t="s">
        <v>173</v>
      </c>
      <c r="BM101" s="24" t="s">
        <v>328</v>
      </c>
    </row>
    <row r="102" spans="2:65" s="1" customFormat="1" ht="27">
      <c r="B102" s="41"/>
      <c r="D102" s="193" t="s">
        <v>175</v>
      </c>
      <c r="F102" s="194" t="s">
        <v>327</v>
      </c>
      <c r="I102" s="195"/>
      <c r="L102" s="41"/>
      <c r="M102" s="196"/>
      <c r="N102" s="42"/>
      <c r="O102" s="42"/>
      <c r="P102" s="42"/>
      <c r="Q102" s="42"/>
      <c r="R102" s="42"/>
      <c r="S102" s="42"/>
      <c r="T102" s="70"/>
      <c r="AT102" s="24" t="s">
        <v>175</v>
      </c>
      <c r="AU102" s="24" t="s">
        <v>80</v>
      </c>
    </row>
    <row r="103" spans="2:65" s="1" customFormat="1" ht="27">
      <c r="B103" s="41"/>
      <c r="D103" s="193" t="s">
        <v>182</v>
      </c>
      <c r="F103" s="197" t="s">
        <v>329</v>
      </c>
      <c r="I103" s="195"/>
      <c r="L103" s="41"/>
      <c r="M103" s="196"/>
      <c r="N103" s="42"/>
      <c r="O103" s="42"/>
      <c r="P103" s="42"/>
      <c r="Q103" s="42"/>
      <c r="R103" s="42"/>
      <c r="S103" s="42"/>
      <c r="T103" s="70"/>
      <c r="AT103" s="24" t="s">
        <v>182</v>
      </c>
      <c r="AU103" s="24" t="s">
        <v>80</v>
      </c>
    </row>
    <row r="104" spans="2:65" s="12" customFormat="1">
      <c r="B104" s="198"/>
      <c r="D104" s="193" t="s">
        <v>184</v>
      </c>
      <c r="E104" s="199" t="s">
        <v>5</v>
      </c>
      <c r="F104" s="200" t="s">
        <v>80</v>
      </c>
      <c r="H104" s="201">
        <v>2</v>
      </c>
      <c r="I104" s="202"/>
      <c r="L104" s="198"/>
      <c r="M104" s="203"/>
      <c r="N104" s="204"/>
      <c r="O104" s="204"/>
      <c r="P104" s="204"/>
      <c r="Q104" s="204"/>
      <c r="R104" s="204"/>
      <c r="S104" s="204"/>
      <c r="T104" s="205"/>
      <c r="AT104" s="199" t="s">
        <v>184</v>
      </c>
      <c r="AU104" s="199" t="s">
        <v>80</v>
      </c>
      <c r="AV104" s="12" t="s">
        <v>80</v>
      </c>
      <c r="AW104" s="12" t="s">
        <v>35</v>
      </c>
      <c r="AX104" s="12" t="s">
        <v>78</v>
      </c>
      <c r="AY104" s="199" t="s">
        <v>167</v>
      </c>
    </row>
    <row r="105" spans="2:65" s="1" customFormat="1" ht="16.5" customHeight="1">
      <c r="B105" s="180"/>
      <c r="C105" s="181" t="s">
        <v>186</v>
      </c>
      <c r="D105" s="181" t="s">
        <v>169</v>
      </c>
      <c r="E105" s="182" t="s">
        <v>176</v>
      </c>
      <c r="F105" s="183" t="s">
        <v>177</v>
      </c>
      <c r="G105" s="184" t="s">
        <v>178</v>
      </c>
      <c r="H105" s="185">
        <v>35</v>
      </c>
      <c r="I105" s="186"/>
      <c r="J105" s="187">
        <f>ROUND(I105*H105,2)</f>
        <v>0</v>
      </c>
      <c r="K105" s="183" t="s">
        <v>179</v>
      </c>
      <c r="L105" s="41"/>
      <c r="M105" s="188" t="s">
        <v>5</v>
      </c>
      <c r="N105" s="189" t="s">
        <v>42</v>
      </c>
      <c r="O105" s="42"/>
      <c r="P105" s="190">
        <f>O105*H105</f>
        <v>0</v>
      </c>
      <c r="Q105" s="190">
        <v>7.2700000000000004E-3</v>
      </c>
      <c r="R105" s="190">
        <f>Q105*H105</f>
        <v>0.25445000000000001</v>
      </c>
      <c r="S105" s="190">
        <v>0</v>
      </c>
      <c r="T105" s="191">
        <f>S105*H105</f>
        <v>0</v>
      </c>
      <c r="AR105" s="24" t="s">
        <v>173</v>
      </c>
      <c r="AT105" s="24" t="s">
        <v>169</v>
      </c>
      <c r="AU105" s="24" t="s">
        <v>80</v>
      </c>
      <c r="AY105" s="24" t="s">
        <v>167</v>
      </c>
      <c r="BE105" s="192">
        <f>IF(N105="základní",J105,0)</f>
        <v>0</v>
      </c>
      <c r="BF105" s="192">
        <f>IF(N105="snížená",J105,0)</f>
        <v>0</v>
      </c>
      <c r="BG105" s="192">
        <f>IF(N105="zákl. přenesená",J105,0)</f>
        <v>0</v>
      </c>
      <c r="BH105" s="192">
        <f>IF(N105="sníž. přenesená",J105,0)</f>
        <v>0</v>
      </c>
      <c r="BI105" s="192">
        <f>IF(N105="nulová",J105,0)</f>
        <v>0</v>
      </c>
      <c r="BJ105" s="24" t="s">
        <v>78</v>
      </c>
      <c r="BK105" s="192">
        <f>ROUND(I105*H105,2)</f>
        <v>0</v>
      </c>
      <c r="BL105" s="24" t="s">
        <v>173</v>
      </c>
      <c r="BM105" s="24" t="s">
        <v>330</v>
      </c>
    </row>
    <row r="106" spans="2:65" s="1" customFormat="1">
      <c r="B106" s="41"/>
      <c r="D106" s="193" t="s">
        <v>175</v>
      </c>
      <c r="F106" s="194" t="s">
        <v>181</v>
      </c>
      <c r="I106" s="195"/>
      <c r="L106" s="41"/>
      <c r="M106" s="196"/>
      <c r="N106" s="42"/>
      <c r="O106" s="42"/>
      <c r="P106" s="42"/>
      <c r="Q106" s="42"/>
      <c r="R106" s="42"/>
      <c r="S106" s="42"/>
      <c r="T106" s="70"/>
      <c r="AT106" s="24" t="s">
        <v>175</v>
      </c>
      <c r="AU106" s="24" t="s">
        <v>80</v>
      </c>
    </row>
    <row r="107" spans="2:65" s="1" customFormat="1" ht="27">
      <c r="B107" s="41"/>
      <c r="D107" s="193" t="s">
        <v>182</v>
      </c>
      <c r="F107" s="197" t="s">
        <v>329</v>
      </c>
      <c r="I107" s="195"/>
      <c r="L107" s="41"/>
      <c r="M107" s="196"/>
      <c r="N107" s="42"/>
      <c r="O107" s="42"/>
      <c r="P107" s="42"/>
      <c r="Q107" s="42"/>
      <c r="R107" s="42"/>
      <c r="S107" s="42"/>
      <c r="T107" s="70"/>
      <c r="AT107" s="24" t="s">
        <v>182</v>
      </c>
      <c r="AU107" s="24" t="s">
        <v>80</v>
      </c>
    </row>
    <row r="108" spans="2:65" s="12" customFormat="1">
      <c r="B108" s="198"/>
      <c r="D108" s="193" t="s">
        <v>184</v>
      </c>
      <c r="E108" s="199" t="s">
        <v>5</v>
      </c>
      <c r="F108" s="200" t="s">
        <v>331</v>
      </c>
      <c r="H108" s="201">
        <v>35</v>
      </c>
      <c r="I108" s="202"/>
      <c r="L108" s="198"/>
      <c r="M108" s="203"/>
      <c r="N108" s="204"/>
      <c r="O108" s="204"/>
      <c r="P108" s="204"/>
      <c r="Q108" s="204"/>
      <c r="R108" s="204"/>
      <c r="S108" s="204"/>
      <c r="T108" s="205"/>
      <c r="AT108" s="199" t="s">
        <v>184</v>
      </c>
      <c r="AU108" s="199" t="s">
        <v>80</v>
      </c>
      <c r="AV108" s="12" t="s">
        <v>80</v>
      </c>
      <c r="AW108" s="12" t="s">
        <v>35</v>
      </c>
      <c r="AX108" s="12" t="s">
        <v>78</v>
      </c>
      <c r="AY108" s="199" t="s">
        <v>167</v>
      </c>
    </row>
    <row r="109" spans="2:65" s="1" customFormat="1" ht="16.5" customHeight="1">
      <c r="B109" s="180"/>
      <c r="C109" s="181" t="s">
        <v>173</v>
      </c>
      <c r="D109" s="181" t="s">
        <v>169</v>
      </c>
      <c r="E109" s="182" t="s">
        <v>187</v>
      </c>
      <c r="F109" s="183" t="s">
        <v>188</v>
      </c>
      <c r="G109" s="184" t="s">
        <v>189</v>
      </c>
      <c r="H109" s="185">
        <v>1440</v>
      </c>
      <c r="I109" s="186"/>
      <c r="J109" s="187">
        <f>ROUND(I109*H109,2)</f>
        <v>0</v>
      </c>
      <c r="K109" s="183" t="s">
        <v>179</v>
      </c>
      <c r="L109" s="41"/>
      <c r="M109" s="188" t="s">
        <v>5</v>
      </c>
      <c r="N109" s="189" t="s">
        <v>42</v>
      </c>
      <c r="O109" s="42"/>
      <c r="P109" s="190">
        <f>O109*H109</f>
        <v>0</v>
      </c>
      <c r="Q109" s="190">
        <v>0</v>
      </c>
      <c r="R109" s="190">
        <f>Q109*H109</f>
        <v>0</v>
      </c>
      <c r="S109" s="190">
        <v>0</v>
      </c>
      <c r="T109" s="191">
        <f>S109*H109</f>
        <v>0</v>
      </c>
      <c r="AR109" s="24" t="s">
        <v>173</v>
      </c>
      <c r="AT109" s="24" t="s">
        <v>169</v>
      </c>
      <c r="AU109" s="24" t="s">
        <v>80</v>
      </c>
      <c r="AY109" s="24" t="s">
        <v>167</v>
      </c>
      <c r="BE109" s="192">
        <f>IF(N109="základní",J109,0)</f>
        <v>0</v>
      </c>
      <c r="BF109" s="192">
        <f>IF(N109="snížená",J109,0)</f>
        <v>0</v>
      </c>
      <c r="BG109" s="192">
        <f>IF(N109="zákl. přenesená",J109,0)</f>
        <v>0</v>
      </c>
      <c r="BH109" s="192">
        <f>IF(N109="sníž. přenesená",J109,0)</f>
        <v>0</v>
      </c>
      <c r="BI109" s="192">
        <f>IF(N109="nulová",J109,0)</f>
        <v>0</v>
      </c>
      <c r="BJ109" s="24" t="s">
        <v>78</v>
      </c>
      <c r="BK109" s="192">
        <f>ROUND(I109*H109,2)</f>
        <v>0</v>
      </c>
      <c r="BL109" s="24" t="s">
        <v>173</v>
      </c>
      <c r="BM109" s="24" t="s">
        <v>332</v>
      </c>
    </row>
    <row r="110" spans="2:65" s="1" customFormat="1">
      <c r="B110" s="41"/>
      <c r="D110" s="193" t="s">
        <v>175</v>
      </c>
      <c r="F110" s="194" t="s">
        <v>191</v>
      </c>
      <c r="I110" s="195"/>
      <c r="L110" s="41"/>
      <c r="M110" s="196"/>
      <c r="N110" s="42"/>
      <c r="O110" s="42"/>
      <c r="P110" s="42"/>
      <c r="Q110" s="42"/>
      <c r="R110" s="42"/>
      <c r="S110" s="42"/>
      <c r="T110" s="70"/>
      <c r="AT110" s="24" t="s">
        <v>175</v>
      </c>
      <c r="AU110" s="24" t="s">
        <v>80</v>
      </c>
    </row>
    <row r="111" spans="2:65" s="12" customFormat="1">
      <c r="B111" s="198"/>
      <c r="D111" s="193" t="s">
        <v>184</v>
      </c>
      <c r="E111" s="199" t="s">
        <v>5</v>
      </c>
      <c r="F111" s="200" t="s">
        <v>192</v>
      </c>
      <c r="H111" s="201">
        <v>1440</v>
      </c>
      <c r="I111" s="202"/>
      <c r="L111" s="198"/>
      <c r="M111" s="203"/>
      <c r="N111" s="204"/>
      <c r="O111" s="204"/>
      <c r="P111" s="204"/>
      <c r="Q111" s="204"/>
      <c r="R111" s="204"/>
      <c r="S111" s="204"/>
      <c r="T111" s="205"/>
      <c r="AT111" s="199" t="s">
        <v>184</v>
      </c>
      <c r="AU111" s="199" t="s">
        <v>80</v>
      </c>
      <c r="AV111" s="12" t="s">
        <v>80</v>
      </c>
      <c r="AW111" s="12" t="s">
        <v>35</v>
      </c>
      <c r="AX111" s="12" t="s">
        <v>78</v>
      </c>
      <c r="AY111" s="199" t="s">
        <v>167</v>
      </c>
    </row>
    <row r="112" spans="2:65" s="1" customFormat="1" ht="25.5" customHeight="1">
      <c r="B112" s="180"/>
      <c r="C112" s="181" t="s">
        <v>200</v>
      </c>
      <c r="D112" s="181" t="s">
        <v>169</v>
      </c>
      <c r="E112" s="182" t="s">
        <v>193</v>
      </c>
      <c r="F112" s="183" t="s">
        <v>194</v>
      </c>
      <c r="G112" s="184" t="s">
        <v>195</v>
      </c>
      <c r="H112" s="185">
        <v>60</v>
      </c>
      <c r="I112" s="186"/>
      <c r="J112" s="187">
        <f>ROUND(I112*H112,2)</f>
        <v>0</v>
      </c>
      <c r="K112" s="183" t="s">
        <v>179</v>
      </c>
      <c r="L112" s="41"/>
      <c r="M112" s="188" t="s">
        <v>5</v>
      </c>
      <c r="N112" s="189" t="s">
        <v>42</v>
      </c>
      <c r="O112" s="42"/>
      <c r="P112" s="190">
        <f>O112*H112</f>
        <v>0</v>
      </c>
      <c r="Q112" s="190">
        <v>0</v>
      </c>
      <c r="R112" s="190">
        <f>Q112*H112</f>
        <v>0</v>
      </c>
      <c r="S112" s="190">
        <v>0</v>
      </c>
      <c r="T112" s="191">
        <f>S112*H112</f>
        <v>0</v>
      </c>
      <c r="AR112" s="24" t="s">
        <v>173</v>
      </c>
      <c r="AT112" s="24" t="s">
        <v>169</v>
      </c>
      <c r="AU112" s="24" t="s">
        <v>80</v>
      </c>
      <c r="AY112" s="24" t="s">
        <v>167</v>
      </c>
      <c r="BE112" s="192">
        <f>IF(N112="základní",J112,0)</f>
        <v>0</v>
      </c>
      <c r="BF112" s="192">
        <f>IF(N112="snížená",J112,0)</f>
        <v>0</v>
      </c>
      <c r="BG112" s="192">
        <f>IF(N112="zákl. přenesená",J112,0)</f>
        <v>0</v>
      </c>
      <c r="BH112" s="192">
        <f>IF(N112="sníž. přenesená",J112,0)</f>
        <v>0</v>
      </c>
      <c r="BI112" s="192">
        <f>IF(N112="nulová",J112,0)</f>
        <v>0</v>
      </c>
      <c r="BJ112" s="24" t="s">
        <v>78</v>
      </c>
      <c r="BK112" s="192">
        <f>ROUND(I112*H112,2)</f>
        <v>0</v>
      </c>
      <c r="BL112" s="24" t="s">
        <v>173</v>
      </c>
      <c r="BM112" s="24" t="s">
        <v>333</v>
      </c>
    </row>
    <row r="113" spans="2:65" s="1" customFormat="1" ht="27">
      <c r="B113" s="41"/>
      <c r="D113" s="193" t="s">
        <v>175</v>
      </c>
      <c r="F113" s="194" t="s">
        <v>197</v>
      </c>
      <c r="I113" s="195"/>
      <c r="L113" s="41"/>
      <c r="M113" s="196"/>
      <c r="N113" s="42"/>
      <c r="O113" s="42"/>
      <c r="P113" s="42"/>
      <c r="Q113" s="42"/>
      <c r="R113" s="42"/>
      <c r="S113" s="42"/>
      <c r="T113" s="70"/>
      <c r="AT113" s="24" t="s">
        <v>175</v>
      </c>
      <c r="AU113" s="24" t="s">
        <v>80</v>
      </c>
    </row>
    <row r="114" spans="2:65" s="1" customFormat="1" ht="16.5" customHeight="1">
      <c r="B114" s="180"/>
      <c r="C114" s="181" t="s">
        <v>206</v>
      </c>
      <c r="D114" s="181" t="s">
        <v>169</v>
      </c>
      <c r="E114" s="182" t="s">
        <v>334</v>
      </c>
      <c r="F114" s="183" t="s">
        <v>335</v>
      </c>
      <c r="G114" s="184" t="s">
        <v>336</v>
      </c>
      <c r="H114" s="185">
        <v>2</v>
      </c>
      <c r="I114" s="186"/>
      <c r="J114" s="187">
        <f>ROUND(I114*H114,2)</f>
        <v>0</v>
      </c>
      <c r="K114" s="183" t="s">
        <v>179</v>
      </c>
      <c r="L114" s="41"/>
      <c r="M114" s="188" t="s">
        <v>5</v>
      </c>
      <c r="N114" s="189" t="s">
        <v>42</v>
      </c>
      <c r="O114" s="42"/>
      <c r="P114" s="190">
        <f>O114*H114</f>
        <v>0</v>
      </c>
      <c r="Q114" s="190">
        <v>0</v>
      </c>
      <c r="R114" s="190">
        <f>Q114*H114</f>
        <v>0</v>
      </c>
      <c r="S114" s="190">
        <v>0</v>
      </c>
      <c r="T114" s="191">
        <f>S114*H114</f>
        <v>0</v>
      </c>
      <c r="AR114" s="24" t="s">
        <v>173</v>
      </c>
      <c r="AT114" s="24" t="s">
        <v>169</v>
      </c>
      <c r="AU114" s="24" t="s">
        <v>80</v>
      </c>
      <c r="AY114" s="24" t="s">
        <v>167</v>
      </c>
      <c r="BE114" s="192">
        <f>IF(N114="základní",J114,0)</f>
        <v>0</v>
      </c>
      <c r="BF114" s="192">
        <f>IF(N114="snížená",J114,0)</f>
        <v>0</v>
      </c>
      <c r="BG114" s="192">
        <f>IF(N114="zákl. přenesená",J114,0)</f>
        <v>0</v>
      </c>
      <c r="BH114" s="192">
        <f>IF(N114="sníž. přenesená",J114,0)</f>
        <v>0</v>
      </c>
      <c r="BI114" s="192">
        <f>IF(N114="nulová",J114,0)</f>
        <v>0</v>
      </c>
      <c r="BJ114" s="24" t="s">
        <v>78</v>
      </c>
      <c r="BK114" s="192">
        <f>ROUND(I114*H114,2)</f>
        <v>0</v>
      </c>
      <c r="BL114" s="24" t="s">
        <v>173</v>
      </c>
      <c r="BM114" s="24" t="s">
        <v>337</v>
      </c>
    </row>
    <row r="115" spans="2:65" s="1" customFormat="1" ht="27">
      <c r="B115" s="41"/>
      <c r="D115" s="193" t="s">
        <v>175</v>
      </c>
      <c r="F115" s="194" t="s">
        <v>338</v>
      </c>
      <c r="I115" s="195"/>
      <c r="L115" s="41"/>
      <c r="M115" s="196"/>
      <c r="N115" s="42"/>
      <c r="O115" s="42"/>
      <c r="P115" s="42"/>
      <c r="Q115" s="42"/>
      <c r="R115" s="42"/>
      <c r="S115" s="42"/>
      <c r="T115" s="70"/>
      <c r="AT115" s="24" t="s">
        <v>175</v>
      </c>
      <c r="AU115" s="24" t="s">
        <v>80</v>
      </c>
    </row>
    <row r="116" spans="2:65" s="1" customFormat="1" ht="27">
      <c r="B116" s="41"/>
      <c r="D116" s="193" t="s">
        <v>182</v>
      </c>
      <c r="F116" s="197" t="s">
        <v>329</v>
      </c>
      <c r="I116" s="195"/>
      <c r="L116" s="41"/>
      <c r="M116" s="196"/>
      <c r="N116" s="42"/>
      <c r="O116" s="42"/>
      <c r="P116" s="42"/>
      <c r="Q116" s="42"/>
      <c r="R116" s="42"/>
      <c r="S116" s="42"/>
      <c r="T116" s="70"/>
      <c r="AT116" s="24" t="s">
        <v>182</v>
      </c>
      <c r="AU116" s="24" t="s">
        <v>80</v>
      </c>
    </row>
    <row r="117" spans="2:65" s="12" customFormat="1">
      <c r="B117" s="198"/>
      <c r="D117" s="193" t="s">
        <v>184</v>
      </c>
      <c r="E117" s="199" t="s">
        <v>5</v>
      </c>
      <c r="F117" s="200" t="s">
        <v>80</v>
      </c>
      <c r="H117" s="201">
        <v>2</v>
      </c>
      <c r="I117" s="202"/>
      <c r="L117" s="198"/>
      <c r="M117" s="203"/>
      <c r="N117" s="204"/>
      <c r="O117" s="204"/>
      <c r="P117" s="204"/>
      <c r="Q117" s="204"/>
      <c r="R117" s="204"/>
      <c r="S117" s="204"/>
      <c r="T117" s="205"/>
      <c r="AT117" s="199" t="s">
        <v>184</v>
      </c>
      <c r="AU117" s="199" t="s">
        <v>80</v>
      </c>
      <c r="AV117" s="12" t="s">
        <v>80</v>
      </c>
      <c r="AW117" s="12" t="s">
        <v>35</v>
      </c>
      <c r="AX117" s="12" t="s">
        <v>78</v>
      </c>
      <c r="AY117" s="199" t="s">
        <v>167</v>
      </c>
    </row>
    <row r="118" spans="2:65" s="1" customFormat="1" ht="16.5" customHeight="1">
      <c r="B118" s="180"/>
      <c r="C118" s="209" t="s">
        <v>212</v>
      </c>
      <c r="D118" s="209" t="s">
        <v>339</v>
      </c>
      <c r="E118" s="210" t="s">
        <v>340</v>
      </c>
      <c r="F118" s="211" t="s">
        <v>341</v>
      </c>
      <c r="G118" s="212" t="s">
        <v>268</v>
      </c>
      <c r="H118" s="213">
        <v>4</v>
      </c>
      <c r="I118" s="214"/>
      <c r="J118" s="215">
        <f>ROUND(I118*H118,2)</f>
        <v>0</v>
      </c>
      <c r="K118" s="211" t="s">
        <v>5</v>
      </c>
      <c r="L118" s="216"/>
      <c r="M118" s="217" t="s">
        <v>5</v>
      </c>
      <c r="N118" s="218" t="s">
        <v>42</v>
      </c>
      <c r="O118" s="42"/>
      <c r="P118" s="190">
        <f>O118*H118</f>
        <v>0</v>
      </c>
      <c r="Q118" s="190">
        <v>0</v>
      </c>
      <c r="R118" s="190">
        <f>Q118*H118</f>
        <v>0</v>
      </c>
      <c r="S118" s="190">
        <v>0</v>
      </c>
      <c r="T118" s="191">
        <f>S118*H118</f>
        <v>0</v>
      </c>
      <c r="AR118" s="24" t="s">
        <v>217</v>
      </c>
      <c r="AT118" s="24" t="s">
        <v>339</v>
      </c>
      <c r="AU118" s="24" t="s">
        <v>80</v>
      </c>
      <c r="AY118" s="24" t="s">
        <v>167</v>
      </c>
      <c r="BE118" s="192">
        <f>IF(N118="základní",J118,0)</f>
        <v>0</v>
      </c>
      <c r="BF118" s="192">
        <f>IF(N118="snížená",J118,0)</f>
        <v>0</v>
      </c>
      <c r="BG118" s="192">
        <f>IF(N118="zákl. přenesená",J118,0)</f>
        <v>0</v>
      </c>
      <c r="BH118" s="192">
        <f>IF(N118="sníž. přenesená",J118,0)</f>
        <v>0</v>
      </c>
      <c r="BI118" s="192">
        <f>IF(N118="nulová",J118,0)</f>
        <v>0</v>
      </c>
      <c r="BJ118" s="24" t="s">
        <v>78</v>
      </c>
      <c r="BK118" s="192">
        <f>ROUND(I118*H118,2)</f>
        <v>0</v>
      </c>
      <c r="BL118" s="24" t="s">
        <v>173</v>
      </c>
      <c r="BM118" s="24" t="s">
        <v>342</v>
      </c>
    </row>
    <row r="119" spans="2:65" s="1" customFormat="1">
      <c r="B119" s="41"/>
      <c r="D119" s="193" t="s">
        <v>175</v>
      </c>
      <c r="F119" s="194" t="s">
        <v>341</v>
      </c>
      <c r="I119" s="195"/>
      <c r="L119" s="41"/>
      <c r="M119" s="196"/>
      <c r="N119" s="42"/>
      <c r="O119" s="42"/>
      <c r="P119" s="42"/>
      <c r="Q119" s="42"/>
      <c r="R119" s="42"/>
      <c r="S119" s="42"/>
      <c r="T119" s="70"/>
      <c r="AT119" s="24" t="s">
        <v>175</v>
      </c>
      <c r="AU119" s="24" t="s">
        <v>80</v>
      </c>
    </row>
    <row r="120" spans="2:65" s="11" customFormat="1" ht="29.85" customHeight="1">
      <c r="B120" s="167"/>
      <c r="D120" s="168" t="s">
        <v>70</v>
      </c>
      <c r="E120" s="178" t="s">
        <v>186</v>
      </c>
      <c r="F120" s="178" t="s">
        <v>343</v>
      </c>
      <c r="I120" s="170"/>
      <c r="J120" s="179">
        <f>BK120</f>
        <v>0</v>
      </c>
      <c r="L120" s="167"/>
      <c r="M120" s="172"/>
      <c r="N120" s="173"/>
      <c r="O120" s="173"/>
      <c r="P120" s="174">
        <f>SUM(P121:P137)</f>
        <v>0</v>
      </c>
      <c r="Q120" s="173"/>
      <c r="R120" s="174">
        <f>SUM(R121:R137)</f>
        <v>3.9686676899999993</v>
      </c>
      <c r="S120" s="173"/>
      <c r="T120" s="175">
        <f>SUM(T121:T137)</f>
        <v>0</v>
      </c>
      <c r="AR120" s="168" t="s">
        <v>78</v>
      </c>
      <c r="AT120" s="176" t="s">
        <v>70</v>
      </c>
      <c r="AU120" s="176" t="s">
        <v>78</v>
      </c>
      <c r="AY120" s="168" t="s">
        <v>167</v>
      </c>
      <c r="BK120" s="177">
        <f>SUM(BK121:BK137)</f>
        <v>0</v>
      </c>
    </row>
    <row r="121" spans="2:65" s="1" customFormat="1" ht="25.5" customHeight="1">
      <c r="B121" s="180"/>
      <c r="C121" s="181" t="s">
        <v>217</v>
      </c>
      <c r="D121" s="181" t="s">
        <v>169</v>
      </c>
      <c r="E121" s="182" t="s">
        <v>344</v>
      </c>
      <c r="F121" s="183" t="s">
        <v>345</v>
      </c>
      <c r="G121" s="184" t="s">
        <v>336</v>
      </c>
      <c r="H121" s="185">
        <v>1.5129999999999999</v>
      </c>
      <c r="I121" s="186"/>
      <c r="J121" s="187">
        <f>ROUND(I121*H121,2)</f>
        <v>0</v>
      </c>
      <c r="K121" s="183" t="s">
        <v>179</v>
      </c>
      <c r="L121" s="41"/>
      <c r="M121" s="188" t="s">
        <v>5</v>
      </c>
      <c r="N121" s="189" t="s">
        <v>42</v>
      </c>
      <c r="O121" s="42"/>
      <c r="P121" s="190">
        <f>O121*H121</f>
        <v>0</v>
      </c>
      <c r="Q121" s="190">
        <v>2.5047999999999999</v>
      </c>
      <c r="R121" s="190">
        <f>Q121*H121</f>
        <v>3.7897623999999994</v>
      </c>
      <c r="S121" s="190">
        <v>0</v>
      </c>
      <c r="T121" s="191">
        <f>S121*H121</f>
        <v>0</v>
      </c>
      <c r="AR121" s="24" t="s">
        <v>173</v>
      </c>
      <c r="AT121" s="24" t="s">
        <v>169</v>
      </c>
      <c r="AU121" s="24" t="s">
        <v>80</v>
      </c>
      <c r="AY121" s="24" t="s">
        <v>167</v>
      </c>
      <c r="BE121" s="192">
        <f>IF(N121="základní",J121,0)</f>
        <v>0</v>
      </c>
      <c r="BF121" s="192">
        <f>IF(N121="snížená",J121,0)</f>
        <v>0</v>
      </c>
      <c r="BG121" s="192">
        <f>IF(N121="zákl. přenesená",J121,0)</f>
        <v>0</v>
      </c>
      <c r="BH121" s="192">
        <f>IF(N121="sníž. přenesená",J121,0)</f>
        <v>0</v>
      </c>
      <c r="BI121" s="192">
        <f>IF(N121="nulová",J121,0)</f>
        <v>0</v>
      </c>
      <c r="BJ121" s="24" t="s">
        <v>78</v>
      </c>
      <c r="BK121" s="192">
        <f>ROUND(I121*H121,2)</f>
        <v>0</v>
      </c>
      <c r="BL121" s="24" t="s">
        <v>173</v>
      </c>
      <c r="BM121" s="24" t="s">
        <v>346</v>
      </c>
    </row>
    <row r="122" spans="2:65" s="1" customFormat="1" ht="27">
      <c r="B122" s="41"/>
      <c r="D122" s="193" t="s">
        <v>175</v>
      </c>
      <c r="F122" s="194" t="s">
        <v>347</v>
      </c>
      <c r="I122" s="195"/>
      <c r="L122" s="41"/>
      <c r="M122" s="196"/>
      <c r="N122" s="42"/>
      <c r="O122" s="42"/>
      <c r="P122" s="42"/>
      <c r="Q122" s="42"/>
      <c r="R122" s="42"/>
      <c r="S122" s="42"/>
      <c r="T122" s="70"/>
      <c r="AT122" s="24" t="s">
        <v>175</v>
      </c>
      <c r="AU122" s="24" t="s">
        <v>80</v>
      </c>
    </row>
    <row r="123" spans="2:65" s="1" customFormat="1" ht="27">
      <c r="B123" s="41"/>
      <c r="D123" s="193" t="s">
        <v>182</v>
      </c>
      <c r="F123" s="197" t="s">
        <v>329</v>
      </c>
      <c r="I123" s="195"/>
      <c r="L123" s="41"/>
      <c r="M123" s="196"/>
      <c r="N123" s="42"/>
      <c r="O123" s="42"/>
      <c r="P123" s="42"/>
      <c r="Q123" s="42"/>
      <c r="R123" s="42"/>
      <c r="S123" s="42"/>
      <c r="T123" s="70"/>
      <c r="AT123" s="24" t="s">
        <v>182</v>
      </c>
      <c r="AU123" s="24" t="s">
        <v>80</v>
      </c>
    </row>
    <row r="124" spans="2:65" s="12" customFormat="1">
      <c r="B124" s="198"/>
      <c r="D124" s="193" t="s">
        <v>184</v>
      </c>
      <c r="E124" s="199" t="s">
        <v>5</v>
      </c>
      <c r="F124" s="200" t="s">
        <v>348</v>
      </c>
      <c r="H124" s="201">
        <v>1.7070000000000001</v>
      </c>
      <c r="I124" s="202"/>
      <c r="L124" s="198"/>
      <c r="M124" s="203"/>
      <c r="N124" s="204"/>
      <c r="O124" s="204"/>
      <c r="P124" s="204"/>
      <c r="Q124" s="204"/>
      <c r="R124" s="204"/>
      <c r="S124" s="204"/>
      <c r="T124" s="205"/>
      <c r="AT124" s="199" t="s">
        <v>184</v>
      </c>
      <c r="AU124" s="199" t="s">
        <v>80</v>
      </c>
      <c r="AV124" s="12" t="s">
        <v>80</v>
      </c>
      <c r="AW124" s="12" t="s">
        <v>35</v>
      </c>
      <c r="AX124" s="12" t="s">
        <v>71</v>
      </c>
      <c r="AY124" s="199" t="s">
        <v>167</v>
      </c>
    </row>
    <row r="125" spans="2:65" s="12" customFormat="1">
      <c r="B125" s="198"/>
      <c r="D125" s="193" t="s">
        <v>184</v>
      </c>
      <c r="E125" s="199" t="s">
        <v>5</v>
      </c>
      <c r="F125" s="200" t="s">
        <v>349</v>
      </c>
      <c r="H125" s="201">
        <v>-0.19400000000000001</v>
      </c>
      <c r="I125" s="202"/>
      <c r="L125" s="198"/>
      <c r="M125" s="203"/>
      <c r="N125" s="204"/>
      <c r="O125" s="204"/>
      <c r="P125" s="204"/>
      <c r="Q125" s="204"/>
      <c r="R125" s="204"/>
      <c r="S125" s="204"/>
      <c r="T125" s="205"/>
      <c r="AT125" s="199" t="s">
        <v>184</v>
      </c>
      <c r="AU125" s="199" t="s">
        <v>80</v>
      </c>
      <c r="AV125" s="12" t="s">
        <v>80</v>
      </c>
      <c r="AW125" s="12" t="s">
        <v>35</v>
      </c>
      <c r="AX125" s="12" t="s">
        <v>71</v>
      </c>
      <c r="AY125" s="199" t="s">
        <v>167</v>
      </c>
    </row>
    <row r="126" spans="2:65" s="13" customFormat="1">
      <c r="B126" s="219"/>
      <c r="D126" s="193" t="s">
        <v>184</v>
      </c>
      <c r="E126" s="220" t="s">
        <v>5</v>
      </c>
      <c r="F126" s="221" t="s">
        <v>350</v>
      </c>
      <c r="H126" s="222">
        <v>1.5129999999999999</v>
      </c>
      <c r="I126" s="223"/>
      <c r="L126" s="219"/>
      <c r="M126" s="224"/>
      <c r="N126" s="225"/>
      <c r="O126" s="225"/>
      <c r="P126" s="225"/>
      <c r="Q126" s="225"/>
      <c r="R126" s="225"/>
      <c r="S126" s="225"/>
      <c r="T126" s="226"/>
      <c r="AT126" s="220" t="s">
        <v>184</v>
      </c>
      <c r="AU126" s="220" t="s">
        <v>80</v>
      </c>
      <c r="AV126" s="13" t="s">
        <v>173</v>
      </c>
      <c r="AW126" s="13" t="s">
        <v>35</v>
      </c>
      <c r="AX126" s="13" t="s">
        <v>78</v>
      </c>
      <c r="AY126" s="220" t="s">
        <v>167</v>
      </c>
    </row>
    <row r="127" spans="2:65" s="1" customFormat="1" ht="25.5" customHeight="1">
      <c r="B127" s="180"/>
      <c r="C127" s="181" t="s">
        <v>198</v>
      </c>
      <c r="D127" s="181" t="s">
        <v>169</v>
      </c>
      <c r="E127" s="182" t="s">
        <v>351</v>
      </c>
      <c r="F127" s="183" t="s">
        <v>352</v>
      </c>
      <c r="G127" s="184" t="s">
        <v>230</v>
      </c>
      <c r="H127" s="185">
        <v>10.563000000000001</v>
      </c>
      <c r="I127" s="186"/>
      <c r="J127" s="187">
        <f>ROUND(I127*H127,2)</f>
        <v>0</v>
      </c>
      <c r="K127" s="183" t="s">
        <v>179</v>
      </c>
      <c r="L127" s="41"/>
      <c r="M127" s="188" t="s">
        <v>5</v>
      </c>
      <c r="N127" s="189" t="s">
        <v>42</v>
      </c>
      <c r="O127" s="42"/>
      <c r="P127" s="190">
        <f>O127*H127</f>
        <v>0</v>
      </c>
      <c r="Q127" s="190">
        <v>2.65E-3</v>
      </c>
      <c r="R127" s="190">
        <f>Q127*H127</f>
        <v>2.7991950000000002E-2</v>
      </c>
      <c r="S127" s="190">
        <v>0</v>
      </c>
      <c r="T127" s="191">
        <f>S127*H127</f>
        <v>0</v>
      </c>
      <c r="AR127" s="24" t="s">
        <v>173</v>
      </c>
      <c r="AT127" s="24" t="s">
        <v>169</v>
      </c>
      <c r="AU127" s="24" t="s">
        <v>80</v>
      </c>
      <c r="AY127" s="24" t="s">
        <v>167</v>
      </c>
      <c r="BE127" s="192">
        <f>IF(N127="základní",J127,0)</f>
        <v>0</v>
      </c>
      <c r="BF127" s="192">
        <f>IF(N127="snížená",J127,0)</f>
        <v>0</v>
      </c>
      <c r="BG127" s="192">
        <f>IF(N127="zákl. přenesená",J127,0)</f>
        <v>0</v>
      </c>
      <c r="BH127" s="192">
        <f>IF(N127="sníž. přenesená",J127,0)</f>
        <v>0</v>
      </c>
      <c r="BI127" s="192">
        <f>IF(N127="nulová",J127,0)</f>
        <v>0</v>
      </c>
      <c r="BJ127" s="24" t="s">
        <v>78</v>
      </c>
      <c r="BK127" s="192">
        <f>ROUND(I127*H127,2)</f>
        <v>0</v>
      </c>
      <c r="BL127" s="24" t="s">
        <v>173</v>
      </c>
      <c r="BM127" s="24" t="s">
        <v>353</v>
      </c>
    </row>
    <row r="128" spans="2:65" s="1" customFormat="1" ht="27">
      <c r="B128" s="41"/>
      <c r="D128" s="193" t="s">
        <v>175</v>
      </c>
      <c r="F128" s="194" t="s">
        <v>354</v>
      </c>
      <c r="I128" s="195"/>
      <c r="L128" s="41"/>
      <c r="M128" s="196"/>
      <c r="N128" s="42"/>
      <c r="O128" s="42"/>
      <c r="P128" s="42"/>
      <c r="Q128" s="42"/>
      <c r="R128" s="42"/>
      <c r="S128" s="42"/>
      <c r="T128" s="70"/>
      <c r="AT128" s="24" t="s">
        <v>175</v>
      </c>
      <c r="AU128" s="24" t="s">
        <v>80</v>
      </c>
    </row>
    <row r="129" spans="2:65" s="1" customFormat="1" ht="27">
      <c r="B129" s="41"/>
      <c r="D129" s="193" t="s">
        <v>182</v>
      </c>
      <c r="F129" s="197" t="s">
        <v>329</v>
      </c>
      <c r="I129" s="195"/>
      <c r="L129" s="41"/>
      <c r="M129" s="196"/>
      <c r="N129" s="42"/>
      <c r="O129" s="42"/>
      <c r="P129" s="42"/>
      <c r="Q129" s="42"/>
      <c r="R129" s="42"/>
      <c r="S129" s="42"/>
      <c r="T129" s="70"/>
      <c r="AT129" s="24" t="s">
        <v>182</v>
      </c>
      <c r="AU129" s="24" t="s">
        <v>80</v>
      </c>
    </row>
    <row r="130" spans="2:65" s="12" customFormat="1">
      <c r="B130" s="198"/>
      <c r="D130" s="193" t="s">
        <v>184</v>
      </c>
      <c r="E130" s="199" t="s">
        <v>5</v>
      </c>
      <c r="F130" s="200" t="s">
        <v>355</v>
      </c>
      <c r="H130" s="201">
        <v>9.4830000000000005</v>
      </c>
      <c r="I130" s="202"/>
      <c r="L130" s="198"/>
      <c r="M130" s="203"/>
      <c r="N130" s="204"/>
      <c r="O130" s="204"/>
      <c r="P130" s="204"/>
      <c r="Q130" s="204"/>
      <c r="R130" s="204"/>
      <c r="S130" s="204"/>
      <c r="T130" s="205"/>
      <c r="AT130" s="199" t="s">
        <v>184</v>
      </c>
      <c r="AU130" s="199" t="s">
        <v>80</v>
      </c>
      <c r="AV130" s="12" t="s">
        <v>80</v>
      </c>
      <c r="AW130" s="12" t="s">
        <v>35</v>
      </c>
      <c r="AX130" s="12" t="s">
        <v>71</v>
      </c>
      <c r="AY130" s="199" t="s">
        <v>167</v>
      </c>
    </row>
    <row r="131" spans="2:65" s="12" customFormat="1">
      <c r="B131" s="198"/>
      <c r="D131" s="193" t="s">
        <v>184</v>
      </c>
      <c r="E131" s="199" t="s">
        <v>5</v>
      </c>
      <c r="F131" s="200" t="s">
        <v>356</v>
      </c>
      <c r="H131" s="201">
        <v>1.08</v>
      </c>
      <c r="I131" s="202"/>
      <c r="L131" s="198"/>
      <c r="M131" s="203"/>
      <c r="N131" s="204"/>
      <c r="O131" s="204"/>
      <c r="P131" s="204"/>
      <c r="Q131" s="204"/>
      <c r="R131" s="204"/>
      <c r="S131" s="204"/>
      <c r="T131" s="205"/>
      <c r="AT131" s="199" t="s">
        <v>184</v>
      </c>
      <c r="AU131" s="199" t="s">
        <v>80</v>
      </c>
      <c r="AV131" s="12" t="s">
        <v>80</v>
      </c>
      <c r="AW131" s="12" t="s">
        <v>35</v>
      </c>
      <c r="AX131" s="12" t="s">
        <v>71</v>
      </c>
      <c r="AY131" s="199" t="s">
        <v>167</v>
      </c>
    </row>
    <row r="132" spans="2:65" s="13" customFormat="1">
      <c r="B132" s="219"/>
      <c r="D132" s="193" t="s">
        <v>184</v>
      </c>
      <c r="E132" s="220" t="s">
        <v>5</v>
      </c>
      <c r="F132" s="221" t="s">
        <v>350</v>
      </c>
      <c r="H132" s="222">
        <v>10.563000000000001</v>
      </c>
      <c r="I132" s="223"/>
      <c r="L132" s="219"/>
      <c r="M132" s="224"/>
      <c r="N132" s="225"/>
      <c r="O132" s="225"/>
      <c r="P132" s="225"/>
      <c r="Q132" s="225"/>
      <c r="R132" s="225"/>
      <c r="S132" s="225"/>
      <c r="T132" s="226"/>
      <c r="AT132" s="220" t="s">
        <v>184</v>
      </c>
      <c r="AU132" s="220" t="s">
        <v>80</v>
      </c>
      <c r="AV132" s="13" t="s">
        <v>173</v>
      </c>
      <c r="AW132" s="13" t="s">
        <v>35</v>
      </c>
      <c r="AX132" s="13" t="s">
        <v>78</v>
      </c>
      <c r="AY132" s="220" t="s">
        <v>167</v>
      </c>
    </row>
    <row r="133" spans="2:65" s="1" customFormat="1" ht="25.5" customHeight="1">
      <c r="B133" s="180"/>
      <c r="C133" s="181" t="s">
        <v>227</v>
      </c>
      <c r="D133" s="181" t="s">
        <v>169</v>
      </c>
      <c r="E133" s="182" t="s">
        <v>357</v>
      </c>
      <c r="F133" s="183" t="s">
        <v>358</v>
      </c>
      <c r="G133" s="184" t="s">
        <v>230</v>
      </c>
      <c r="H133" s="185">
        <v>10.563000000000001</v>
      </c>
      <c r="I133" s="186"/>
      <c r="J133" s="187">
        <f>ROUND(I133*H133,2)</f>
        <v>0</v>
      </c>
      <c r="K133" s="183" t="s">
        <v>179</v>
      </c>
      <c r="L133" s="41"/>
      <c r="M133" s="188" t="s">
        <v>5</v>
      </c>
      <c r="N133" s="189" t="s">
        <v>42</v>
      </c>
      <c r="O133" s="42"/>
      <c r="P133" s="190">
        <f>O133*H133</f>
        <v>0</v>
      </c>
      <c r="Q133" s="190">
        <v>0</v>
      </c>
      <c r="R133" s="190">
        <f>Q133*H133</f>
        <v>0</v>
      </c>
      <c r="S133" s="190">
        <v>0</v>
      </c>
      <c r="T133" s="191">
        <f>S133*H133</f>
        <v>0</v>
      </c>
      <c r="AR133" s="24" t="s">
        <v>173</v>
      </c>
      <c r="AT133" s="24" t="s">
        <v>169</v>
      </c>
      <c r="AU133" s="24" t="s">
        <v>80</v>
      </c>
      <c r="AY133" s="24" t="s">
        <v>167</v>
      </c>
      <c r="BE133" s="192">
        <f>IF(N133="základní",J133,0)</f>
        <v>0</v>
      </c>
      <c r="BF133" s="192">
        <f>IF(N133="snížená",J133,0)</f>
        <v>0</v>
      </c>
      <c r="BG133" s="192">
        <f>IF(N133="zákl. přenesená",J133,0)</f>
        <v>0</v>
      </c>
      <c r="BH133" s="192">
        <f>IF(N133="sníž. přenesená",J133,0)</f>
        <v>0</v>
      </c>
      <c r="BI133" s="192">
        <f>IF(N133="nulová",J133,0)</f>
        <v>0</v>
      </c>
      <c r="BJ133" s="24" t="s">
        <v>78</v>
      </c>
      <c r="BK133" s="192">
        <f>ROUND(I133*H133,2)</f>
        <v>0</v>
      </c>
      <c r="BL133" s="24" t="s">
        <v>173</v>
      </c>
      <c r="BM133" s="24" t="s">
        <v>359</v>
      </c>
    </row>
    <row r="134" spans="2:65" s="1" customFormat="1" ht="27">
      <c r="B134" s="41"/>
      <c r="D134" s="193" t="s">
        <v>175</v>
      </c>
      <c r="F134" s="194" t="s">
        <v>360</v>
      </c>
      <c r="I134" s="195"/>
      <c r="L134" s="41"/>
      <c r="M134" s="196"/>
      <c r="N134" s="42"/>
      <c r="O134" s="42"/>
      <c r="P134" s="42"/>
      <c r="Q134" s="42"/>
      <c r="R134" s="42"/>
      <c r="S134" s="42"/>
      <c r="T134" s="70"/>
      <c r="AT134" s="24" t="s">
        <v>175</v>
      </c>
      <c r="AU134" s="24" t="s">
        <v>80</v>
      </c>
    </row>
    <row r="135" spans="2:65" s="1" customFormat="1" ht="25.5" customHeight="1">
      <c r="B135" s="180"/>
      <c r="C135" s="181" t="s">
        <v>234</v>
      </c>
      <c r="D135" s="181" t="s">
        <v>169</v>
      </c>
      <c r="E135" s="182" t="s">
        <v>361</v>
      </c>
      <c r="F135" s="183" t="s">
        <v>362</v>
      </c>
      <c r="G135" s="184" t="s">
        <v>268</v>
      </c>
      <c r="H135" s="185">
        <v>0.14199999999999999</v>
      </c>
      <c r="I135" s="186"/>
      <c r="J135" s="187">
        <f>ROUND(I135*H135,2)</f>
        <v>0</v>
      </c>
      <c r="K135" s="183" t="s">
        <v>179</v>
      </c>
      <c r="L135" s="41"/>
      <c r="M135" s="188" t="s">
        <v>5</v>
      </c>
      <c r="N135" s="189" t="s">
        <v>42</v>
      </c>
      <c r="O135" s="42"/>
      <c r="P135" s="190">
        <f>O135*H135</f>
        <v>0</v>
      </c>
      <c r="Q135" s="190">
        <v>1.06277</v>
      </c>
      <c r="R135" s="190">
        <f>Q135*H135</f>
        <v>0.15091333999999998</v>
      </c>
      <c r="S135" s="190">
        <v>0</v>
      </c>
      <c r="T135" s="191">
        <f>S135*H135</f>
        <v>0</v>
      </c>
      <c r="AR135" s="24" t="s">
        <v>173</v>
      </c>
      <c r="AT135" s="24" t="s">
        <v>169</v>
      </c>
      <c r="AU135" s="24" t="s">
        <v>80</v>
      </c>
      <c r="AY135" s="24" t="s">
        <v>167</v>
      </c>
      <c r="BE135" s="192">
        <f>IF(N135="základní",J135,0)</f>
        <v>0</v>
      </c>
      <c r="BF135" s="192">
        <f>IF(N135="snížená",J135,0)</f>
        <v>0</v>
      </c>
      <c r="BG135" s="192">
        <f>IF(N135="zákl. přenesená",J135,0)</f>
        <v>0</v>
      </c>
      <c r="BH135" s="192">
        <f>IF(N135="sníž. přenesená",J135,0)</f>
        <v>0</v>
      </c>
      <c r="BI135" s="192">
        <f>IF(N135="nulová",J135,0)</f>
        <v>0</v>
      </c>
      <c r="BJ135" s="24" t="s">
        <v>78</v>
      </c>
      <c r="BK135" s="192">
        <f>ROUND(I135*H135,2)</f>
        <v>0</v>
      </c>
      <c r="BL135" s="24" t="s">
        <v>173</v>
      </c>
      <c r="BM135" s="24" t="s">
        <v>363</v>
      </c>
    </row>
    <row r="136" spans="2:65" s="1" customFormat="1" ht="27">
      <c r="B136" s="41"/>
      <c r="D136" s="193" t="s">
        <v>175</v>
      </c>
      <c r="F136" s="194" t="s">
        <v>364</v>
      </c>
      <c r="I136" s="195"/>
      <c r="L136" s="41"/>
      <c r="M136" s="196"/>
      <c r="N136" s="42"/>
      <c r="O136" s="42"/>
      <c r="P136" s="42"/>
      <c r="Q136" s="42"/>
      <c r="R136" s="42"/>
      <c r="S136" s="42"/>
      <c r="T136" s="70"/>
      <c r="AT136" s="24" t="s">
        <v>175</v>
      </c>
      <c r="AU136" s="24" t="s">
        <v>80</v>
      </c>
    </row>
    <row r="137" spans="2:65" s="12" customFormat="1">
      <c r="B137" s="198"/>
      <c r="D137" s="193" t="s">
        <v>184</v>
      </c>
      <c r="E137" s="199" t="s">
        <v>5</v>
      </c>
      <c r="F137" s="200" t="s">
        <v>365</v>
      </c>
      <c r="H137" s="201">
        <v>0.14199999999999999</v>
      </c>
      <c r="I137" s="202"/>
      <c r="L137" s="198"/>
      <c r="M137" s="203"/>
      <c r="N137" s="204"/>
      <c r="O137" s="204"/>
      <c r="P137" s="204"/>
      <c r="Q137" s="204"/>
      <c r="R137" s="204"/>
      <c r="S137" s="204"/>
      <c r="T137" s="205"/>
      <c r="AT137" s="199" t="s">
        <v>184</v>
      </c>
      <c r="AU137" s="199" t="s">
        <v>80</v>
      </c>
      <c r="AV137" s="12" t="s">
        <v>80</v>
      </c>
      <c r="AW137" s="12" t="s">
        <v>35</v>
      </c>
      <c r="AX137" s="12" t="s">
        <v>78</v>
      </c>
      <c r="AY137" s="199" t="s">
        <v>167</v>
      </c>
    </row>
    <row r="138" spans="2:65" s="11" customFormat="1" ht="29.85" customHeight="1">
      <c r="B138" s="167"/>
      <c r="D138" s="168" t="s">
        <v>70</v>
      </c>
      <c r="E138" s="178" t="s">
        <v>173</v>
      </c>
      <c r="F138" s="178" t="s">
        <v>366</v>
      </c>
      <c r="I138" s="170"/>
      <c r="J138" s="179">
        <f>BK138</f>
        <v>0</v>
      </c>
      <c r="L138" s="167"/>
      <c r="M138" s="172"/>
      <c r="N138" s="173"/>
      <c r="O138" s="173"/>
      <c r="P138" s="174">
        <f>SUM(P139:P144)</f>
        <v>0</v>
      </c>
      <c r="Q138" s="173"/>
      <c r="R138" s="174">
        <f>SUM(R139:R144)</f>
        <v>18.253679999999999</v>
      </c>
      <c r="S138" s="173"/>
      <c r="T138" s="175">
        <f>SUM(T139:T144)</f>
        <v>0</v>
      </c>
      <c r="AR138" s="168" t="s">
        <v>78</v>
      </c>
      <c r="AT138" s="176" t="s">
        <v>70</v>
      </c>
      <c r="AU138" s="176" t="s">
        <v>78</v>
      </c>
      <c r="AY138" s="168" t="s">
        <v>167</v>
      </c>
      <c r="BK138" s="177">
        <f>SUM(BK139:BK144)</f>
        <v>0</v>
      </c>
    </row>
    <row r="139" spans="2:65" s="1" customFormat="1" ht="25.5" customHeight="1">
      <c r="B139" s="180"/>
      <c r="C139" s="181" t="s">
        <v>239</v>
      </c>
      <c r="D139" s="181" t="s">
        <v>169</v>
      </c>
      <c r="E139" s="182" t="s">
        <v>367</v>
      </c>
      <c r="F139" s="183" t="s">
        <v>368</v>
      </c>
      <c r="G139" s="184" t="s">
        <v>369</v>
      </c>
      <c r="H139" s="185">
        <v>24</v>
      </c>
      <c r="I139" s="186"/>
      <c r="J139" s="187">
        <f>ROUND(I139*H139,2)</f>
        <v>0</v>
      </c>
      <c r="K139" s="183" t="s">
        <v>179</v>
      </c>
      <c r="L139" s="41"/>
      <c r="M139" s="188" t="s">
        <v>5</v>
      </c>
      <c r="N139" s="189" t="s">
        <v>42</v>
      </c>
      <c r="O139" s="42"/>
      <c r="P139" s="190">
        <f>O139*H139</f>
        <v>0</v>
      </c>
      <c r="Q139" s="190">
        <v>7.6569999999999999E-2</v>
      </c>
      <c r="R139" s="190">
        <f>Q139*H139</f>
        <v>1.83768</v>
      </c>
      <c r="S139" s="190">
        <v>0</v>
      </c>
      <c r="T139" s="191">
        <f>S139*H139</f>
        <v>0</v>
      </c>
      <c r="AR139" s="24" t="s">
        <v>173</v>
      </c>
      <c r="AT139" s="24" t="s">
        <v>169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370</v>
      </c>
    </row>
    <row r="140" spans="2:65" s="1" customFormat="1">
      <c r="B140" s="41"/>
      <c r="D140" s="193" t="s">
        <v>175</v>
      </c>
      <c r="F140" s="194" t="s">
        <v>371</v>
      </c>
      <c r="I140" s="195"/>
      <c r="L140" s="41"/>
      <c r="M140" s="196"/>
      <c r="N140" s="42"/>
      <c r="O140" s="42"/>
      <c r="P140" s="42"/>
      <c r="Q140" s="42"/>
      <c r="R140" s="42"/>
      <c r="S140" s="42"/>
      <c r="T140" s="70"/>
      <c r="AT140" s="24" t="s">
        <v>175</v>
      </c>
      <c r="AU140" s="24" t="s">
        <v>80</v>
      </c>
    </row>
    <row r="141" spans="2:65" s="1" customFormat="1" ht="27">
      <c r="B141" s="41"/>
      <c r="D141" s="193" t="s">
        <v>182</v>
      </c>
      <c r="F141" s="197" t="s">
        <v>329</v>
      </c>
      <c r="I141" s="195"/>
      <c r="L141" s="41"/>
      <c r="M141" s="196"/>
      <c r="N141" s="42"/>
      <c r="O141" s="42"/>
      <c r="P141" s="42"/>
      <c r="Q141" s="42"/>
      <c r="R141" s="42"/>
      <c r="S141" s="42"/>
      <c r="T141" s="70"/>
      <c r="AT141" s="24" t="s">
        <v>182</v>
      </c>
      <c r="AU141" s="24" t="s">
        <v>80</v>
      </c>
    </row>
    <row r="142" spans="2:65" s="12" customFormat="1">
      <c r="B142" s="198"/>
      <c r="D142" s="193" t="s">
        <v>184</v>
      </c>
      <c r="E142" s="199" t="s">
        <v>5</v>
      </c>
      <c r="F142" s="200" t="s">
        <v>304</v>
      </c>
      <c r="H142" s="201">
        <v>24</v>
      </c>
      <c r="I142" s="202"/>
      <c r="L142" s="198"/>
      <c r="M142" s="203"/>
      <c r="N142" s="204"/>
      <c r="O142" s="204"/>
      <c r="P142" s="204"/>
      <c r="Q142" s="204"/>
      <c r="R142" s="204"/>
      <c r="S142" s="204"/>
      <c r="T142" s="205"/>
      <c r="AT142" s="199" t="s">
        <v>184</v>
      </c>
      <c r="AU142" s="199" t="s">
        <v>80</v>
      </c>
      <c r="AV142" s="12" t="s">
        <v>80</v>
      </c>
      <c r="AW142" s="12" t="s">
        <v>35</v>
      </c>
      <c r="AX142" s="12" t="s">
        <v>78</v>
      </c>
      <c r="AY142" s="199" t="s">
        <v>167</v>
      </c>
    </row>
    <row r="143" spans="2:65" s="1" customFormat="1" ht="16.5" customHeight="1">
      <c r="B143" s="180"/>
      <c r="C143" s="209" t="s">
        <v>243</v>
      </c>
      <c r="D143" s="209" t="s">
        <v>339</v>
      </c>
      <c r="E143" s="210" t="s">
        <v>372</v>
      </c>
      <c r="F143" s="211" t="s">
        <v>373</v>
      </c>
      <c r="G143" s="212" t="s">
        <v>369</v>
      </c>
      <c r="H143" s="213">
        <v>24</v>
      </c>
      <c r="I143" s="214"/>
      <c r="J143" s="215">
        <f>ROUND(I143*H143,2)</f>
        <v>0</v>
      </c>
      <c r="K143" s="211" t="s">
        <v>179</v>
      </c>
      <c r="L143" s="216"/>
      <c r="M143" s="217" t="s">
        <v>5</v>
      </c>
      <c r="N143" s="218" t="s">
        <v>42</v>
      </c>
      <c r="O143" s="42"/>
      <c r="P143" s="190">
        <f>O143*H143</f>
        <v>0</v>
      </c>
      <c r="Q143" s="190">
        <v>0.68400000000000005</v>
      </c>
      <c r="R143" s="190">
        <f>Q143*H143</f>
        <v>16.416</v>
      </c>
      <c r="S143" s="190">
        <v>0</v>
      </c>
      <c r="T143" s="191">
        <f>S143*H143</f>
        <v>0</v>
      </c>
      <c r="AR143" s="24" t="s">
        <v>217</v>
      </c>
      <c r="AT143" s="24" t="s">
        <v>339</v>
      </c>
      <c r="AU143" s="24" t="s">
        <v>80</v>
      </c>
      <c r="AY143" s="24" t="s">
        <v>167</v>
      </c>
      <c r="BE143" s="192">
        <f>IF(N143="základní",J143,0)</f>
        <v>0</v>
      </c>
      <c r="BF143" s="192">
        <f>IF(N143="snížená",J143,0)</f>
        <v>0</v>
      </c>
      <c r="BG143" s="192">
        <f>IF(N143="zákl. přenesená",J143,0)</f>
        <v>0</v>
      </c>
      <c r="BH143" s="192">
        <f>IF(N143="sníž. přenesená",J143,0)</f>
        <v>0</v>
      </c>
      <c r="BI143" s="192">
        <f>IF(N143="nulová",J143,0)</f>
        <v>0</v>
      </c>
      <c r="BJ143" s="24" t="s">
        <v>78</v>
      </c>
      <c r="BK143" s="192">
        <f>ROUND(I143*H143,2)</f>
        <v>0</v>
      </c>
      <c r="BL143" s="24" t="s">
        <v>173</v>
      </c>
      <c r="BM143" s="24" t="s">
        <v>374</v>
      </c>
    </row>
    <row r="144" spans="2:65" s="1" customFormat="1">
      <c r="B144" s="41"/>
      <c r="D144" s="193" t="s">
        <v>175</v>
      </c>
      <c r="F144" s="194" t="s">
        <v>375</v>
      </c>
      <c r="I144" s="195"/>
      <c r="L144" s="41"/>
      <c r="M144" s="196"/>
      <c r="N144" s="42"/>
      <c r="O144" s="42"/>
      <c r="P144" s="42"/>
      <c r="Q144" s="42"/>
      <c r="R144" s="42"/>
      <c r="S144" s="42"/>
      <c r="T144" s="70"/>
      <c r="AT144" s="24" t="s">
        <v>175</v>
      </c>
      <c r="AU144" s="24" t="s">
        <v>80</v>
      </c>
    </row>
    <row r="145" spans="2:65" s="11" customFormat="1" ht="29.85" customHeight="1">
      <c r="B145" s="167"/>
      <c r="D145" s="168" t="s">
        <v>70</v>
      </c>
      <c r="E145" s="178" t="s">
        <v>200</v>
      </c>
      <c r="F145" s="178" t="s">
        <v>376</v>
      </c>
      <c r="I145" s="170"/>
      <c r="J145" s="179">
        <f>BK145</f>
        <v>0</v>
      </c>
      <c r="L145" s="167"/>
      <c r="M145" s="172"/>
      <c r="N145" s="173"/>
      <c r="O145" s="173"/>
      <c r="P145" s="174">
        <f>SUM(P146:P152)</f>
        <v>0</v>
      </c>
      <c r="Q145" s="173"/>
      <c r="R145" s="174">
        <f>SUM(R146:R152)</f>
        <v>0.49899500000000002</v>
      </c>
      <c r="S145" s="173"/>
      <c r="T145" s="175">
        <f>SUM(T146:T152)</f>
        <v>0</v>
      </c>
      <c r="AR145" s="168" t="s">
        <v>78</v>
      </c>
      <c r="AT145" s="176" t="s">
        <v>70</v>
      </c>
      <c r="AU145" s="176" t="s">
        <v>78</v>
      </c>
      <c r="AY145" s="168" t="s">
        <v>167</v>
      </c>
      <c r="BK145" s="177">
        <f>SUM(BK146:BK152)</f>
        <v>0</v>
      </c>
    </row>
    <row r="146" spans="2:65" s="1" customFormat="1" ht="25.5" customHeight="1">
      <c r="B146" s="180"/>
      <c r="C146" s="181" t="s">
        <v>247</v>
      </c>
      <c r="D146" s="181" t="s">
        <v>169</v>
      </c>
      <c r="E146" s="182" t="s">
        <v>377</v>
      </c>
      <c r="F146" s="183" t="s">
        <v>378</v>
      </c>
      <c r="G146" s="184" t="s">
        <v>230</v>
      </c>
      <c r="H146" s="185">
        <v>2.25</v>
      </c>
      <c r="I146" s="186"/>
      <c r="J146" s="187">
        <f>ROUND(I146*H146,2)</f>
        <v>0</v>
      </c>
      <c r="K146" s="183" t="s">
        <v>179</v>
      </c>
      <c r="L146" s="41"/>
      <c r="M146" s="188" t="s">
        <v>5</v>
      </c>
      <c r="N146" s="189" t="s">
        <v>42</v>
      </c>
      <c r="O146" s="42"/>
      <c r="P146" s="190">
        <f>O146*H146</f>
        <v>0</v>
      </c>
      <c r="Q146" s="190">
        <v>0.10100000000000001</v>
      </c>
      <c r="R146" s="190">
        <f>Q146*H146</f>
        <v>0.22725000000000001</v>
      </c>
      <c r="S146" s="190">
        <v>0</v>
      </c>
      <c r="T146" s="191">
        <f>S146*H146</f>
        <v>0</v>
      </c>
      <c r="AR146" s="24" t="s">
        <v>173</v>
      </c>
      <c r="AT146" s="24" t="s">
        <v>169</v>
      </c>
      <c r="AU146" s="24" t="s">
        <v>80</v>
      </c>
      <c r="AY146" s="24" t="s">
        <v>167</v>
      </c>
      <c r="BE146" s="192">
        <f>IF(N146="základní",J146,0)</f>
        <v>0</v>
      </c>
      <c r="BF146" s="192">
        <f>IF(N146="snížená",J146,0)</f>
        <v>0</v>
      </c>
      <c r="BG146" s="192">
        <f>IF(N146="zákl. přenesená",J146,0)</f>
        <v>0</v>
      </c>
      <c r="BH146" s="192">
        <f>IF(N146="sníž. přenesená",J146,0)</f>
        <v>0</v>
      </c>
      <c r="BI146" s="192">
        <f>IF(N146="nulová",J146,0)</f>
        <v>0</v>
      </c>
      <c r="BJ146" s="24" t="s">
        <v>78</v>
      </c>
      <c r="BK146" s="192">
        <f>ROUND(I146*H146,2)</f>
        <v>0</v>
      </c>
      <c r="BL146" s="24" t="s">
        <v>173</v>
      </c>
      <c r="BM146" s="24" t="s">
        <v>379</v>
      </c>
    </row>
    <row r="147" spans="2:65" s="1" customFormat="1" ht="40.5">
      <c r="B147" s="41"/>
      <c r="D147" s="193" t="s">
        <v>175</v>
      </c>
      <c r="F147" s="194" t="s">
        <v>380</v>
      </c>
      <c r="I147" s="195"/>
      <c r="L147" s="41"/>
      <c r="M147" s="196"/>
      <c r="N147" s="42"/>
      <c r="O147" s="42"/>
      <c r="P147" s="42"/>
      <c r="Q147" s="42"/>
      <c r="R147" s="42"/>
      <c r="S147" s="42"/>
      <c r="T147" s="70"/>
      <c r="AT147" s="24" t="s">
        <v>175</v>
      </c>
      <c r="AU147" s="24" t="s">
        <v>80</v>
      </c>
    </row>
    <row r="148" spans="2:65" s="1" customFormat="1" ht="27">
      <c r="B148" s="41"/>
      <c r="D148" s="193" t="s">
        <v>182</v>
      </c>
      <c r="F148" s="197" t="s">
        <v>329</v>
      </c>
      <c r="I148" s="195"/>
      <c r="L148" s="41"/>
      <c r="M148" s="196"/>
      <c r="N148" s="42"/>
      <c r="O148" s="42"/>
      <c r="P148" s="42"/>
      <c r="Q148" s="42"/>
      <c r="R148" s="42"/>
      <c r="S148" s="42"/>
      <c r="T148" s="70"/>
      <c r="AT148" s="24" t="s">
        <v>182</v>
      </c>
      <c r="AU148" s="24" t="s">
        <v>80</v>
      </c>
    </row>
    <row r="149" spans="2:65" s="12" customFormat="1">
      <c r="B149" s="198"/>
      <c r="D149" s="193" t="s">
        <v>184</v>
      </c>
      <c r="E149" s="199" t="s">
        <v>5</v>
      </c>
      <c r="F149" s="200" t="s">
        <v>381</v>
      </c>
      <c r="H149" s="201">
        <v>2.25</v>
      </c>
      <c r="I149" s="202"/>
      <c r="L149" s="198"/>
      <c r="M149" s="203"/>
      <c r="N149" s="204"/>
      <c r="O149" s="204"/>
      <c r="P149" s="204"/>
      <c r="Q149" s="204"/>
      <c r="R149" s="204"/>
      <c r="S149" s="204"/>
      <c r="T149" s="205"/>
      <c r="AT149" s="199" t="s">
        <v>184</v>
      </c>
      <c r="AU149" s="199" t="s">
        <v>80</v>
      </c>
      <c r="AV149" s="12" t="s">
        <v>80</v>
      </c>
      <c r="AW149" s="12" t="s">
        <v>35</v>
      </c>
      <c r="AX149" s="12" t="s">
        <v>78</v>
      </c>
      <c r="AY149" s="199" t="s">
        <v>167</v>
      </c>
    </row>
    <row r="150" spans="2:65" s="1" customFormat="1" ht="16.5" customHeight="1">
      <c r="B150" s="180"/>
      <c r="C150" s="209" t="s">
        <v>11</v>
      </c>
      <c r="D150" s="209" t="s">
        <v>339</v>
      </c>
      <c r="E150" s="210" t="s">
        <v>382</v>
      </c>
      <c r="F150" s="211" t="s">
        <v>383</v>
      </c>
      <c r="G150" s="212" t="s">
        <v>230</v>
      </c>
      <c r="H150" s="213">
        <v>2.363</v>
      </c>
      <c r="I150" s="214"/>
      <c r="J150" s="215">
        <f>ROUND(I150*H150,2)</f>
        <v>0</v>
      </c>
      <c r="K150" s="211" t="s">
        <v>179</v>
      </c>
      <c r="L150" s="216"/>
      <c r="M150" s="217" t="s">
        <v>5</v>
      </c>
      <c r="N150" s="218" t="s">
        <v>42</v>
      </c>
      <c r="O150" s="42"/>
      <c r="P150" s="190">
        <f>O150*H150</f>
        <v>0</v>
      </c>
      <c r="Q150" s="190">
        <v>0.115</v>
      </c>
      <c r="R150" s="190">
        <f>Q150*H150</f>
        <v>0.27174500000000001</v>
      </c>
      <c r="S150" s="190">
        <v>0</v>
      </c>
      <c r="T150" s="191">
        <f>S150*H150</f>
        <v>0</v>
      </c>
      <c r="AR150" s="24" t="s">
        <v>217</v>
      </c>
      <c r="AT150" s="24" t="s">
        <v>339</v>
      </c>
      <c r="AU150" s="24" t="s">
        <v>80</v>
      </c>
      <c r="AY150" s="24" t="s">
        <v>167</v>
      </c>
      <c r="BE150" s="192">
        <f>IF(N150="základní",J150,0)</f>
        <v>0</v>
      </c>
      <c r="BF150" s="192">
        <f>IF(N150="snížená",J150,0)</f>
        <v>0</v>
      </c>
      <c r="BG150" s="192">
        <f>IF(N150="zákl. přenesená",J150,0)</f>
        <v>0</v>
      </c>
      <c r="BH150" s="192">
        <f>IF(N150="sníž. přenesená",J150,0)</f>
        <v>0</v>
      </c>
      <c r="BI150" s="192">
        <f>IF(N150="nulová",J150,0)</f>
        <v>0</v>
      </c>
      <c r="BJ150" s="24" t="s">
        <v>78</v>
      </c>
      <c r="BK150" s="192">
        <f>ROUND(I150*H150,2)</f>
        <v>0</v>
      </c>
      <c r="BL150" s="24" t="s">
        <v>173</v>
      </c>
      <c r="BM150" s="24" t="s">
        <v>384</v>
      </c>
    </row>
    <row r="151" spans="2:65" s="1" customFormat="1">
      <c r="B151" s="41"/>
      <c r="D151" s="193" t="s">
        <v>175</v>
      </c>
      <c r="F151" s="194" t="s">
        <v>383</v>
      </c>
      <c r="I151" s="195"/>
      <c r="L151" s="41"/>
      <c r="M151" s="196"/>
      <c r="N151" s="42"/>
      <c r="O151" s="42"/>
      <c r="P151" s="42"/>
      <c r="Q151" s="42"/>
      <c r="R151" s="42"/>
      <c r="S151" s="42"/>
      <c r="T151" s="70"/>
      <c r="AT151" s="24" t="s">
        <v>175</v>
      </c>
      <c r="AU151" s="24" t="s">
        <v>80</v>
      </c>
    </row>
    <row r="152" spans="2:65" s="12" customFormat="1">
      <c r="B152" s="198"/>
      <c r="D152" s="193" t="s">
        <v>184</v>
      </c>
      <c r="F152" s="200" t="s">
        <v>385</v>
      </c>
      <c r="H152" s="201">
        <v>2.363</v>
      </c>
      <c r="I152" s="202"/>
      <c r="L152" s="198"/>
      <c r="M152" s="203"/>
      <c r="N152" s="204"/>
      <c r="O152" s="204"/>
      <c r="P152" s="204"/>
      <c r="Q152" s="204"/>
      <c r="R152" s="204"/>
      <c r="S152" s="204"/>
      <c r="T152" s="205"/>
      <c r="AT152" s="199" t="s">
        <v>184</v>
      </c>
      <c r="AU152" s="199" t="s">
        <v>80</v>
      </c>
      <c r="AV152" s="12" t="s">
        <v>80</v>
      </c>
      <c r="AW152" s="12" t="s">
        <v>6</v>
      </c>
      <c r="AX152" s="12" t="s">
        <v>78</v>
      </c>
      <c r="AY152" s="199" t="s">
        <v>167</v>
      </c>
    </row>
    <row r="153" spans="2:65" s="11" customFormat="1" ht="29.85" customHeight="1">
      <c r="B153" s="167"/>
      <c r="D153" s="168" t="s">
        <v>70</v>
      </c>
      <c r="E153" s="178" t="s">
        <v>217</v>
      </c>
      <c r="F153" s="178" t="s">
        <v>386</v>
      </c>
      <c r="I153" s="170"/>
      <c r="J153" s="179">
        <f>BK153</f>
        <v>0</v>
      </c>
      <c r="L153" s="167"/>
      <c r="M153" s="172"/>
      <c r="N153" s="173"/>
      <c r="O153" s="173"/>
      <c r="P153" s="174">
        <f>SUM(P154:P162)</f>
        <v>0</v>
      </c>
      <c r="Q153" s="173"/>
      <c r="R153" s="174">
        <f>SUM(R154:R162)</f>
        <v>0</v>
      </c>
      <c r="S153" s="173"/>
      <c r="T153" s="175">
        <f>SUM(T154:T162)</f>
        <v>0.1</v>
      </c>
      <c r="AR153" s="168" t="s">
        <v>78</v>
      </c>
      <c r="AT153" s="176" t="s">
        <v>70</v>
      </c>
      <c r="AU153" s="176" t="s">
        <v>78</v>
      </c>
      <c r="AY153" s="168" t="s">
        <v>167</v>
      </c>
      <c r="BK153" s="177">
        <f>SUM(BK154:BK162)</f>
        <v>0</v>
      </c>
    </row>
    <row r="154" spans="2:65" s="1" customFormat="1" ht="16.5" customHeight="1">
      <c r="B154" s="180"/>
      <c r="C154" s="181" t="s">
        <v>256</v>
      </c>
      <c r="D154" s="181" t="s">
        <v>169</v>
      </c>
      <c r="E154" s="182" t="s">
        <v>387</v>
      </c>
      <c r="F154" s="183" t="s">
        <v>388</v>
      </c>
      <c r="G154" s="184" t="s">
        <v>209</v>
      </c>
      <c r="H154" s="185">
        <v>1</v>
      </c>
      <c r="I154" s="186"/>
      <c r="J154" s="187">
        <f>ROUND(I154*H154,2)</f>
        <v>0</v>
      </c>
      <c r="K154" s="183" t="s">
        <v>5</v>
      </c>
      <c r="L154" s="41"/>
      <c r="M154" s="188" t="s">
        <v>5</v>
      </c>
      <c r="N154" s="189" t="s">
        <v>42</v>
      </c>
      <c r="O154" s="42"/>
      <c r="P154" s="190">
        <f>O154*H154</f>
        <v>0</v>
      </c>
      <c r="Q154" s="190">
        <v>0</v>
      </c>
      <c r="R154" s="190">
        <f>Q154*H154</f>
        <v>0</v>
      </c>
      <c r="S154" s="190">
        <v>0</v>
      </c>
      <c r="T154" s="191">
        <f>S154*H154</f>
        <v>0</v>
      </c>
      <c r="AR154" s="24" t="s">
        <v>173</v>
      </c>
      <c r="AT154" s="24" t="s">
        <v>169</v>
      </c>
      <c r="AU154" s="24" t="s">
        <v>80</v>
      </c>
      <c r="AY154" s="24" t="s">
        <v>167</v>
      </c>
      <c r="BE154" s="192">
        <f>IF(N154="základní",J154,0)</f>
        <v>0</v>
      </c>
      <c r="BF154" s="192">
        <f>IF(N154="snížená",J154,0)</f>
        <v>0</v>
      </c>
      <c r="BG154" s="192">
        <f>IF(N154="zákl. přenesená",J154,0)</f>
        <v>0</v>
      </c>
      <c r="BH154" s="192">
        <f>IF(N154="sníž. přenesená",J154,0)</f>
        <v>0</v>
      </c>
      <c r="BI154" s="192">
        <f>IF(N154="nulová",J154,0)</f>
        <v>0</v>
      </c>
      <c r="BJ154" s="24" t="s">
        <v>78</v>
      </c>
      <c r="BK154" s="192">
        <f>ROUND(I154*H154,2)</f>
        <v>0</v>
      </c>
      <c r="BL154" s="24" t="s">
        <v>173</v>
      </c>
      <c r="BM154" s="24" t="s">
        <v>389</v>
      </c>
    </row>
    <row r="155" spans="2:65" s="1" customFormat="1" ht="54">
      <c r="B155" s="41"/>
      <c r="D155" s="193" t="s">
        <v>175</v>
      </c>
      <c r="F155" s="194" t="s">
        <v>390</v>
      </c>
      <c r="I155" s="195"/>
      <c r="L155" s="41"/>
      <c r="M155" s="196"/>
      <c r="N155" s="42"/>
      <c r="O155" s="42"/>
      <c r="P155" s="42"/>
      <c r="Q155" s="42"/>
      <c r="R155" s="42"/>
      <c r="S155" s="42"/>
      <c r="T155" s="70"/>
      <c r="AT155" s="24" t="s">
        <v>175</v>
      </c>
      <c r="AU155" s="24" t="s">
        <v>80</v>
      </c>
    </row>
    <row r="156" spans="2:65" s="1" customFormat="1" ht="27">
      <c r="B156" s="41"/>
      <c r="D156" s="193" t="s">
        <v>182</v>
      </c>
      <c r="F156" s="197" t="s">
        <v>329</v>
      </c>
      <c r="I156" s="195"/>
      <c r="L156" s="41"/>
      <c r="M156" s="196"/>
      <c r="N156" s="42"/>
      <c r="O156" s="42"/>
      <c r="P156" s="42"/>
      <c r="Q156" s="42"/>
      <c r="R156" s="42"/>
      <c r="S156" s="42"/>
      <c r="T156" s="70"/>
      <c r="AT156" s="24" t="s">
        <v>182</v>
      </c>
      <c r="AU156" s="24" t="s">
        <v>80</v>
      </c>
    </row>
    <row r="157" spans="2:65" s="12" customFormat="1">
      <c r="B157" s="198"/>
      <c r="D157" s="193" t="s">
        <v>184</v>
      </c>
      <c r="E157" s="199" t="s">
        <v>5</v>
      </c>
      <c r="F157" s="200" t="s">
        <v>78</v>
      </c>
      <c r="H157" s="201">
        <v>1</v>
      </c>
      <c r="I157" s="202"/>
      <c r="L157" s="198"/>
      <c r="M157" s="203"/>
      <c r="N157" s="204"/>
      <c r="O157" s="204"/>
      <c r="P157" s="204"/>
      <c r="Q157" s="204"/>
      <c r="R157" s="204"/>
      <c r="S157" s="204"/>
      <c r="T157" s="205"/>
      <c r="AT157" s="199" t="s">
        <v>184</v>
      </c>
      <c r="AU157" s="199" t="s">
        <v>80</v>
      </c>
      <c r="AV157" s="12" t="s">
        <v>80</v>
      </c>
      <c r="AW157" s="12" t="s">
        <v>35</v>
      </c>
      <c r="AX157" s="12" t="s">
        <v>78</v>
      </c>
      <c r="AY157" s="199" t="s">
        <v>167</v>
      </c>
    </row>
    <row r="158" spans="2:65" s="1" customFormat="1" ht="25.5" customHeight="1">
      <c r="B158" s="180"/>
      <c r="C158" s="181" t="s">
        <v>259</v>
      </c>
      <c r="D158" s="181" t="s">
        <v>169</v>
      </c>
      <c r="E158" s="182" t="s">
        <v>391</v>
      </c>
      <c r="F158" s="183" t="s">
        <v>392</v>
      </c>
      <c r="G158" s="184" t="s">
        <v>369</v>
      </c>
      <c r="H158" s="185">
        <v>1</v>
      </c>
      <c r="I158" s="186"/>
      <c r="J158" s="187">
        <f>ROUND(I158*H158,2)</f>
        <v>0</v>
      </c>
      <c r="K158" s="183" t="s">
        <v>179</v>
      </c>
      <c r="L158" s="41"/>
      <c r="M158" s="188" t="s">
        <v>5</v>
      </c>
      <c r="N158" s="189" t="s">
        <v>42</v>
      </c>
      <c r="O158" s="42"/>
      <c r="P158" s="190">
        <f>O158*H158</f>
        <v>0</v>
      </c>
      <c r="Q158" s="190">
        <v>0</v>
      </c>
      <c r="R158" s="190">
        <f>Q158*H158</f>
        <v>0</v>
      </c>
      <c r="S158" s="190">
        <v>0.1</v>
      </c>
      <c r="T158" s="191">
        <f>S158*H158</f>
        <v>0.1</v>
      </c>
      <c r="AR158" s="24" t="s">
        <v>173</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173</v>
      </c>
      <c r="BM158" s="24" t="s">
        <v>393</v>
      </c>
    </row>
    <row r="159" spans="2:65" s="1" customFormat="1">
      <c r="B159" s="41"/>
      <c r="D159" s="193" t="s">
        <v>175</v>
      </c>
      <c r="F159" s="194" t="s">
        <v>394</v>
      </c>
      <c r="I159" s="195"/>
      <c r="L159" s="41"/>
      <c r="M159" s="196"/>
      <c r="N159" s="42"/>
      <c r="O159" s="42"/>
      <c r="P159" s="42"/>
      <c r="Q159" s="42"/>
      <c r="R159" s="42"/>
      <c r="S159" s="42"/>
      <c r="T159" s="70"/>
      <c r="AT159" s="24" t="s">
        <v>175</v>
      </c>
      <c r="AU159" s="24" t="s">
        <v>80</v>
      </c>
    </row>
    <row r="160" spans="2:65" s="1" customFormat="1" ht="27">
      <c r="B160" s="41"/>
      <c r="D160" s="193" t="s">
        <v>182</v>
      </c>
      <c r="F160" s="197" t="s">
        <v>329</v>
      </c>
      <c r="I160" s="195"/>
      <c r="L160" s="41"/>
      <c r="M160" s="196"/>
      <c r="N160" s="42"/>
      <c r="O160" s="42"/>
      <c r="P160" s="42"/>
      <c r="Q160" s="42"/>
      <c r="R160" s="42"/>
      <c r="S160" s="42"/>
      <c r="T160" s="70"/>
      <c r="AT160" s="24" t="s">
        <v>182</v>
      </c>
      <c r="AU160" s="24" t="s">
        <v>80</v>
      </c>
    </row>
    <row r="161" spans="2:65" s="14" customFormat="1">
      <c r="B161" s="227"/>
      <c r="D161" s="193" t="s">
        <v>184</v>
      </c>
      <c r="E161" s="228" t="s">
        <v>5</v>
      </c>
      <c r="F161" s="229" t="s">
        <v>395</v>
      </c>
      <c r="H161" s="228" t="s">
        <v>5</v>
      </c>
      <c r="I161" s="230"/>
      <c r="L161" s="227"/>
      <c r="M161" s="231"/>
      <c r="N161" s="232"/>
      <c r="O161" s="232"/>
      <c r="P161" s="232"/>
      <c r="Q161" s="232"/>
      <c r="R161" s="232"/>
      <c r="S161" s="232"/>
      <c r="T161" s="233"/>
      <c r="AT161" s="228" t="s">
        <v>184</v>
      </c>
      <c r="AU161" s="228" t="s">
        <v>80</v>
      </c>
      <c r="AV161" s="14" t="s">
        <v>78</v>
      </c>
      <c r="AW161" s="14" t="s">
        <v>35</v>
      </c>
      <c r="AX161" s="14" t="s">
        <v>71</v>
      </c>
      <c r="AY161" s="228" t="s">
        <v>167</v>
      </c>
    </row>
    <row r="162" spans="2:65" s="12" customFormat="1">
      <c r="B162" s="198"/>
      <c r="D162" s="193" t="s">
        <v>184</v>
      </c>
      <c r="E162" s="199" t="s">
        <v>5</v>
      </c>
      <c r="F162" s="200" t="s">
        <v>78</v>
      </c>
      <c r="H162" s="201">
        <v>1</v>
      </c>
      <c r="I162" s="202"/>
      <c r="L162" s="198"/>
      <c r="M162" s="203"/>
      <c r="N162" s="204"/>
      <c r="O162" s="204"/>
      <c r="P162" s="204"/>
      <c r="Q162" s="204"/>
      <c r="R162" s="204"/>
      <c r="S162" s="204"/>
      <c r="T162" s="205"/>
      <c r="AT162" s="199" t="s">
        <v>184</v>
      </c>
      <c r="AU162" s="199" t="s">
        <v>80</v>
      </c>
      <c r="AV162" s="12" t="s">
        <v>80</v>
      </c>
      <c r="AW162" s="12" t="s">
        <v>35</v>
      </c>
      <c r="AX162" s="12" t="s">
        <v>78</v>
      </c>
      <c r="AY162" s="199" t="s">
        <v>167</v>
      </c>
    </row>
    <row r="163" spans="2:65" s="11" customFormat="1" ht="29.85" customHeight="1">
      <c r="B163" s="167"/>
      <c r="D163" s="168" t="s">
        <v>70</v>
      </c>
      <c r="E163" s="178" t="s">
        <v>198</v>
      </c>
      <c r="F163" s="178" t="s">
        <v>199</v>
      </c>
      <c r="I163" s="170"/>
      <c r="J163" s="179">
        <f>BK163</f>
        <v>0</v>
      </c>
      <c r="L163" s="167"/>
      <c r="M163" s="172"/>
      <c r="N163" s="173"/>
      <c r="O163" s="173"/>
      <c r="P163" s="174">
        <f>SUM(P164:P227)</f>
        <v>0</v>
      </c>
      <c r="Q163" s="173"/>
      <c r="R163" s="174">
        <f>SUM(R164:R227)</f>
        <v>12.9969532</v>
      </c>
      <c r="S163" s="173"/>
      <c r="T163" s="175">
        <f>SUM(T164:T227)</f>
        <v>21.018380000000004</v>
      </c>
      <c r="AR163" s="168" t="s">
        <v>78</v>
      </c>
      <c r="AT163" s="176" t="s">
        <v>70</v>
      </c>
      <c r="AU163" s="176" t="s">
        <v>78</v>
      </c>
      <c r="AY163" s="168" t="s">
        <v>167</v>
      </c>
      <c r="BK163" s="177">
        <f>SUM(BK164:BK227)</f>
        <v>0</v>
      </c>
    </row>
    <row r="164" spans="2:65" s="1" customFormat="1" ht="16.5" customHeight="1">
      <c r="B164" s="180"/>
      <c r="C164" s="181" t="s">
        <v>265</v>
      </c>
      <c r="D164" s="181" t="s">
        <v>169</v>
      </c>
      <c r="E164" s="182" t="s">
        <v>201</v>
      </c>
      <c r="F164" s="183" t="s">
        <v>202</v>
      </c>
      <c r="G164" s="184" t="s">
        <v>203</v>
      </c>
      <c r="H164" s="185">
        <v>480</v>
      </c>
      <c r="I164" s="186"/>
      <c r="J164" s="187">
        <f>ROUND(I164*H164,2)</f>
        <v>0</v>
      </c>
      <c r="K164" s="183" t="s">
        <v>5</v>
      </c>
      <c r="L164" s="41"/>
      <c r="M164" s="188" t="s">
        <v>5</v>
      </c>
      <c r="N164" s="189" t="s">
        <v>42</v>
      </c>
      <c r="O164" s="42"/>
      <c r="P164" s="190">
        <f>O164*H164</f>
        <v>0</v>
      </c>
      <c r="Q164" s="190">
        <v>0</v>
      </c>
      <c r="R164" s="190">
        <f>Q164*H164</f>
        <v>0</v>
      </c>
      <c r="S164" s="190">
        <v>0</v>
      </c>
      <c r="T164" s="191">
        <f>S164*H164</f>
        <v>0</v>
      </c>
      <c r="AR164" s="24" t="s">
        <v>173</v>
      </c>
      <c r="AT164" s="24" t="s">
        <v>169</v>
      </c>
      <c r="AU164" s="24" t="s">
        <v>80</v>
      </c>
      <c r="AY164" s="24" t="s">
        <v>167</v>
      </c>
      <c r="BE164" s="192">
        <f>IF(N164="základní",J164,0)</f>
        <v>0</v>
      </c>
      <c r="BF164" s="192">
        <f>IF(N164="snížená",J164,0)</f>
        <v>0</v>
      </c>
      <c r="BG164" s="192">
        <f>IF(N164="zákl. přenesená",J164,0)</f>
        <v>0</v>
      </c>
      <c r="BH164" s="192">
        <f>IF(N164="sníž. přenesená",J164,0)</f>
        <v>0</v>
      </c>
      <c r="BI164" s="192">
        <f>IF(N164="nulová",J164,0)</f>
        <v>0</v>
      </c>
      <c r="BJ164" s="24" t="s">
        <v>78</v>
      </c>
      <c r="BK164" s="192">
        <f>ROUND(I164*H164,2)</f>
        <v>0</v>
      </c>
      <c r="BL164" s="24" t="s">
        <v>173</v>
      </c>
      <c r="BM164" s="24" t="s">
        <v>396</v>
      </c>
    </row>
    <row r="165" spans="2:65" s="1" customFormat="1">
      <c r="B165" s="41"/>
      <c r="D165" s="193" t="s">
        <v>175</v>
      </c>
      <c r="F165" s="194" t="s">
        <v>202</v>
      </c>
      <c r="I165" s="195"/>
      <c r="L165" s="41"/>
      <c r="M165" s="196"/>
      <c r="N165" s="42"/>
      <c r="O165" s="42"/>
      <c r="P165" s="42"/>
      <c r="Q165" s="42"/>
      <c r="R165" s="42"/>
      <c r="S165" s="42"/>
      <c r="T165" s="70"/>
      <c r="AT165" s="24" t="s">
        <v>175</v>
      </c>
      <c r="AU165" s="24" t="s">
        <v>80</v>
      </c>
    </row>
    <row r="166" spans="2:65" s="1" customFormat="1" ht="27">
      <c r="B166" s="41"/>
      <c r="D166" s="193" t="s">
        <v>182</v>
      </c>
      <c r="F166" s="197" t="s">
        <v>329</v>
      </c>
      <c r="I166" s="195"/>
      <c r="L166" s="41"/>
      <c r="M166" s="196"/>
      <c r="N166" s="42"/>
      <c r="O166" s="42"/>
      <c r="P166" s="42"/>
      <c r="Q166" s="42"/>
      <c r="R166" s="42"/>
      <c r="S166" s="42"/>
      <c r="T166" s="70"/>
      <c r="AT166" s="24" t="s">
        <v>182</v>
      </c>
      <c r="AU166" s="24" t="s">
        <v>80</v>
      </c>
    </row>
    <row r="167" spans="2:65" s="12" customFormat="1">
      <c r="B167" s="198"/>
      <c r="D167" s="193" t="s">
        <v>184</v>
      </c>
      <c r="E167" s="199" t="s">
        <v>5</v>
      </c>
      <c r="F167" s="200" t="s">
        <v>397</v>
      </c>
      <c r="H167" s="201">
        <v>480</v>
      </c>
      <c r="I167" s="202"/>
      <c r="L167" s="198"/>
      <c r="M167" s="203"/>
      <c r="N167" s="204"/>
      <c r="O167" s="204"/>
      <c r="P167" s="204"/>
      <c r="Q167" s="204"/>
      <c r="R167" s="204"/>
      <c r="S167" s="204"/>
      <c r="T167" s="205"/>
      <c r="AT167" s="199" t="s">
        <v>184</v>
      </c>
      <c r="AU167" s="199" t="s">
        <v>80</v>
      </c>
      <c r="AV167" s="12" t="s">
        <v>80</v>
      </c>
      <c r="AW167" s="12" t="s">
        <v>35</v>
      </c>
      <c r="AX167" s="12" t="s">
        <v>78</v>
      </c>
      <c r="AY167" s="199" t="s">
        <v>167</v>
      </c>
    </row>
    <row r="168" spans="2:65" s="1" customFormat="1" ht="16.5" customHeight="1">
      <c r="B168" s="180"/>
      <c r="C168" s="181" t="s">
        <v>271</v>
      </c>
      <c r="D168" s="181" t="s">
        <v>169</v>
      </c>
      <c r="E168" s="182" t="s">
        <v>398</v>
      </c>
      <c r="F168" s="183" t="s">
        <v>399</v>
      </c>
      <c r="G168" s="184" t="s">
        <v>203</v>
      </c>
      <c r="H168" s="185">
        <v>450</v>
      </c>
      <c r="I168" s="186"/>
      <c r="J168" s="187">
        <f>ROUND(I168*H168,2)</f>
        <v>0</v>
      </c>
      <c r="K168" s="183" t="s">
        <v>5</v>
      </c>
      <c r="L168" s="41"/>
      <c r="M168" s="188" t="s">
        <v>5</v>
      </c>
      <c r="N168" s="189" t="s">
        <v>42</v>
      </c>
      <c r="O168" s="42"/>
      <c r="P168" s="190">
        <f>O168*H168</f>
        <v>0</v>
      </c>
      <c r="Q168" s="190">
        <v>0</v>
      </c>
      <c r="R168" s="190">
        <f>Q168*H168</f>
        <v>0</v>
      </c>
      <c r="S168" s="190">
        <v>0</v>
      </c>
      <c r="T168" s="191">
        <f>S168*H168</f>
        <v>0</v>
      </c>
      <c r="AR168" s="24" t="s">
        <v>173</v>
      </c>
      <c r="AT168" s="24" t="s">
        <v>169</v>
      </c>
      <c r="AU168" s="24" t="s">
        <v>80</v>
      </c>
      <c r="AY168" s="24" t="s">
        <v>167</v>
      </c>
      <c r="BE168" s="192">
        <f>IF(N168="základní",J168,0)</f>
        <v>0</v>
      </c>
      <c r="BF168" s="192">
        <f>IF(N168="snížená",J168,0)</f>
        <v>0</v>
      </c>
      <c r="BG168" s="192">
        <f>IF(N168="zákl. přenesená",J168,0)</f>
        <v>0</v>
      </c>
      <c r="BH168" s="192">
        <f>IF(N168="sníž. přenesená",J168,0)</f>
        <v>0</v>
      </c>
      <c r="BI168" s="192">
        <f>IF(N168="nulová",J168,0)</f>
        <v>0</v>
      </c>
      <c r="BJ168" s="24" t="s">
        <v>78</v>
      </c>
      <c r="BK168" s="192">
        <f>ROUND(I168*H168,2)</f>
        <v>0</v>
      </c>
      <c r="BL168" s="24" t="s">
        <v>173</v>
      </c>
      <c r="BM168" s="24" t="s">
        <v>400</v>
      </c>
    </row>
    <row r="169" spans="2:65" s="1" customFormat="1">
      <c r="B169" s="41"/>
      <c r="D169" s="193" t="s">
        <v>175</v>
      </c>
      <c r="F169" s="194" t="s">
        <v>399</v>
      </c>
      <c r="I169" s="195"/>
      <c r="L169" s="41"/>
      <c r="M169" s="196"/>
      <c r="N169" s="42"/>
      <c r="O169" s="42"/>
      <c r="P169" s="42"/>
      <c r="Q169" s="42"/>
      <c r="R169" s="42"/>
      <c r="S169" s="42"/>
      <c r="T169" s="70"/>
      <c r="AT169" s="24" t="s">
        <v>175</v>
      </c>
      <c r="AU169" s="24" t="s">
        <v>80</v>
      </c>
    </row>
    <row r="170" spans="2:65" s="1" customFormat="1" ht="27">
      <c r="B170" s="41"/>
      <c r="D170" s="193" t="s">
        <v>182</v>
      </c>
      <c r="F170" s="197" t="s">
        <v>329</v>
      </c>
      <c r="I170" s="195"/>
      <c r="L170" s="41"/>
      <c r="M170" s="196"/>
      <c r="N170" s="42"/>
      <c r="O170" s="42"/>
      <c r="P170" s="42"/>
      <c r="Q170" s="42"/>
      <c r="R170" s="42"/>
      <c r="S170" s="42"/>
      <c r="T170" s="70"/>
      <c r="AT170" s="24" t="s">
        <v>182</v>
      </c>
      <c r="AU170" s="24" t="s">
        <v>80</v>
      </c>
    </row>
    <row r="171" spans="2:65" s="12" customFormat="1">
      <c r="B171" s="198"/>
      <c r="D171" s="193" t="s">
        <v>184</v>
      </c>
      <c r="E171" s="199" t="s">
        <v>5</v>
      </c>
      <c r="F171" s="200" t="s">
        <v>401</v>
      </c>
      <c r="H171" s="201">
        <v>450</v>
      </c>
      <c r="I171" s="202"/>
      <c r="L171" s="198"/>
      <c r="M171" s="203"/>
      <c r="N171" s="204"/>
      <c r="O171" s="204"/>
      <c r="P171" s="204"/>
      <c r="Q171" s="204"/>
      <c r="R171" s="204"/>
      <c r="S171" s="204"/>
      <c r="T171" s="205"/>
      <c r="AT171" s="199" t="s">
        <v>184</v>
      </c>
      <c r="AU171" s="199" t="s">
        <v>80</v>
      </c>
      <c r="AV171" s="12" t="s">
        <v>80</v>
      </c>
      <c r="AW171" s="12" t="s">
        <v>35</v>
      </c>
      <c r="AX171" s="12" t="s">
        <v>78</v>
      </c>
      <c r="AY171" s="199" t="s">
        <v>167</v>
      </c>
    </row>
    <row r="172" spans="2:65" s="1" customFormat="1" ht="25.5" customHeight="1">
      <c r="B172" s="180"/>
      <c r="C172" s="181" t="s">
        <v>277</v>
      </c>
      <c r="D172" s="181" t="s">
        <v>169</v>
      </c>
      <c r="E172" s="182" t="s">
        <v>402</v>
      </c>
      <c r="F172" s="183" t="s">
        <v>403</v>
      </c>
      <c r="G172" s="184" t="s">
        <v>209</v>
      </c>
      <c r="H172" s="185">
        <v>2</v>
      </c>
      <c r="I172" s="186"/>
      <c r="J172" s="187">
        <f>ROUND(I172*H172,2)</f>
        <v>0</v>
      </c>
      <c r="K172" s="183" t="s">
        <v>5</v>
      </c>
      <c r="L172" s="41"/>
      <c r="M172" s="188" t="s">
        <v>5</v>
      </c>
      <c r="N172" s="189" t="s">
        <v>42</v>
      </c>
      <c r="O172" s="42"/>
      <c r="P172" s="190">
        <f>O172*H172</f>
        <v>0</v>
      </c>
      <c r="Q172" s="190">
        <v>0</v>
      </c>
      <c r="R172" s="190">
        <f>Q172*H172</f>
        <v>0</v>
      </c>
      <c r="S172" s="190">
        <v>0</v>
      </c>
      <c r="T172" s="191">
        <f>S172*H172</f>
        <v>0</v>
      </c>
      <c r="AR172" s="24" t="s">
        <v>173</v>
      </c>
      <c r="AT172" s="24" t="s">
        <v>169</v>
      </c>
      <c r="AU172" s="24" t="s">
        <v>80</v>
      </c>
      <c r="AY172" s="24" t="s">
        <v>167</v>
      </c>
      <c r="BE172" s="192">
        <f>IF(N172="základní",J172,0)</f>
        <v>0</v>
      </c>
      <c r="BF172" s="192">
        <f>IF(N172="snížená",J172,0)</f>
        <v>0</v>
      </c>
      <c r="BG172" s="192">
        <f>IF(N172="zákl. přenesená",J172,0)</f>
        <v>0</v>
      </c>
      <c r="BH172" s="192">
        <f>IF(N172="sníž. přenesená",J172,0)</f>
        <v>0</v>
      </c>
      <c r="BI172" s="192">
        <f>IF(N172="nulová",J172,0)</f>
        <v>0</v>
      </c>
      <c r="BJ172" s="24" t="s">
        <v>78</v>
      </c>
      <c r="BK172" s="192">
        <f>ROUND(I172*H172,2)</f>
        <v>0</v>
      </c>
      <c r="BL172" s="24" t="s">
        <v>173</v>
      </c>
      <c r="BM172" s="24" t="s">
        <v>404</v>
      </c>
    </row>
    <row r="173" spans="2:65" s="1" customFormat="1">
      <c r="B173" s="41"/>
      <c r="D173" s="193" t="s">
        <v>175</v>
      </c>
      <c r="F173" s="194" t="s">
        <v>403</v>
      </c>
      <c r="I173" s="195"/>
      <c r="L173" s="41"/>
      <c r="M173" s="196"/>
      <c r="N173" s="42"/>
      <c r="O173" s="42"/>
      <c r="P173" s="42"/>
      <c r="Q173" s="42"/>
      <c r="R173" s="42"/>
      <c r="S173" s="42"/>
      <c r="T173" s="70"/>
      <c r="AT173" s="24" t="s">
        <v>175</v>
      </c>
      <c r="AU173" s="24" t="s">
        <v>80</v>
      </c>
    </row>
    <row r="174" spans="2:65" s="1" customFormat="1" ht="27">
      <c r="B174" s="41"/>
      <c r="D174" s="193" t="s">
        <v>182</v>
      </c>
      <c r="F174" s="197" t="s">
        <v>329</v>
      </c>
      <c r="I174" s="195"/>
      <c r="L174" s="41"/>
      <c r="M174" s="196"/>
      <c r="N174" s="42"/>
      <c r="O174" s="42"/>
      <c r="P174" s="42"/>
      <c r="Q174" s="42"/>
      <c r="R174" s="42"/>
      <c r="S174" s="42"/>
      <c r="T174" s="70"/>
      <c r="AT174" s="24" t="s">
        <v>182</v>
      </c>
      <c r="AU174" s="24" t="s">
        <v>80</v>
      </c>
    </row>
    <row r="175" spans="2:65" s="12" customFormat="1">
      <c r="B175" s="198"/>
      <c r="D175" s="193" t="s">
        <v>184</v>
      </c>
      <c r="E175" s="199" t="s">
        <v>5</v>
      </c>
      <c r="F175" s="200" t="s">
        <v>211</v>
      </c>
      <c r="H175" s="201">
        <v>2</v>
      </c>
      <c r="I175" s="202"/>
      <c r="L175" s="198"/>
      <c r="M175" s="203"/>
      <c r="N175" s="204"/>
      <c r="O175" s="204"/>
      <c r="P175" s="204"/>
      <c r="Q175" s="204"/>
      <c r="R175" s="204"/>
      <c r="S175" s="204"/>
      <c r="T175" s="205"/>
      <c r="AT175" s="199" t="s">
        <v>184</v>
      </c>
      <c r="AU175" s="199" t="s">
        <v>80</v>
      </c>
      <c r="AV175" s="12" t="s">
        <v>80</v>
      </c>
      <c r="AW175" s="12" t="s">
        <v>35</v>
      </c>
      <c r="AX175" s="12" t="s">
        <v>78</v>
      </c>
      <c r="AY175" s="199" t="s">
        <v>167</v>
      </c>
    </row>
    <row r="176" spans="2:65" s="1" customFormat="1" ht="25.5" customHeight="1">
      <c r="B176" s="180"/>
      <c r="C176" s="181" t="s">
        <v>10</v>
      </c>
      <c r="D176" s="181" t="s">
        <v>169</v>
      </c>
      <c r="E176" s="182" t="s">
        <v>405</v>
      </c>
      <c r="F176" s="183" t="s">
        <v>406</v>
      </c>
      <c r="G176" s="184" t="s">
        <v>209</v>
      </c>
      <c r="H176" s="185">
        <v>2</v>
      </c>
      <c r="I176" s="186"/>
      <c r="J176" s="187">
        <f>ROUND(I176*H176,2)</f>
        <v>0</v>
      </c>
      <c r="K176" s="183" t="s">
        <v>5</v>
      </c>
      <c r="L176" s="41"/>
      <c r="M176" s="188" t="s">
        <v>5</v>
      </c>
      <c r="N176" s="189" t="s">
        <v>42</v>
      </c>
      <c r="O176" s="42"/>
      <c r="P176" s="190">
        <f>O176*H176</f>
        <v>0</v>
      </c>
      <c r="Q176" s="190">
        <v>0</v>
      </c>
      <c r="R176" s="190">
        <f>Q176*H176</f>
        <v>0</v>
      </c>
      <c r="S176" s="190">
        <v>0</v>
      </c>
      <c r="T176" s="191">
        <f>S176*H176</f>
        <v>0</v>
      </c>
      <c r="AR176" s="24" t="s">
        <v>173</v>
      </c>
      <c r="AT176" s="24" t="s">
        <v>169</v>
      </c>
      <c r="AU176" s="24" t="s">
        <v>80</v>
      </c>
      <c r="AY176" s="24" t="s">
        <v>167</v>
      </c>
      <c r="BE176" s="192">
        <f>IF(N176="základní",J176,0)</f>
        <v>0</v>
      </c>
      <c r="BF176" s="192">
        <f>IF(N176="snížená",J176,0)</f>
        <v>0</v>
      </c>
      <c r="BG176" s="192">
        <f>IF(N176="zákl. přenesená",J176,0)</f>
        <v>0</v>
      </c>
      <c r="BH176" s="192">
        <f>IF(N176="sníž. přenesená",J176,0)</f>
        <v>0</v>
      </c>
      <c r="BI176" s="192">
        <f>IF(N176="nulová",J176,0)</f>
        <v>0</v>
      </c>
      <c r="BJ176" s="24" t="s">
        <v>78</v>
      </c>
      <c r="BK176" s="192">
        <f>ROUND(I176*H176,2)</f>
        <v>0</v>
      </c>
      <c r="BL176" s="24" t="s">
        <v>173</v>
      </c>
      <c r="BM176" s="24" t="s">
        <v>407</v>
      </c>
    </row>
    <row r="177" spans="2:65" s="1" customFormat="1">
      <c r="B177" s="41"/>
      <c r="D177" s="193" t="s">
        <v>175</v>
      </c>
      <c r="F177" s="194" t="s">
        <v>406</v>
      </c>
      <c r="I177" s="195"/>
      <c r="L177" s="41"/>
      <c r="M177" s="196"/>
      <c r="N177" s="42"/>
      <c r="O177" s="42"/>
      <c r="P177" s="42"/>
      <c r="Q177" s="42"/>
      <c r="R177" s="42"/>
      <c r="S177" s="42"/>
      <c r="T177" s="70"/>
      <c r="AT177" s="24" t="s">
        <v>175</v>
      </c>
      <c r="AU177" s="24" t="s">
        <v>80</v>
      </c>
    </row>
    <row r="178" spans="2:65" s="1" customFormat="1" ht="27">
      <c r="B178" s="41"/>
      <c r="D178" s="193" t="s">
        <v>182</v>
      </c>
      <c r="F178" s="197" t="s">
        <v>329</v>
      </c>
      <c r="I178" s="195"/>
      <c r="L178" s="41"/>
      <c r="M178" s="196"/>
      <c r="N178" s="42"/>
      <c r="O178" s="42"/>
      <c r="P178" s="42"/>
      <c r="Q178" s="42"/>
      <c r="R178" s="42"/>
      <c r="S178" s="42"/>
      <c r="T178" s="70"/>
      <c r="AT178" s="24" t="s">
        <v>182</v>
      </c>
      <c r="AU178" s="24" t="s">
        <v>80</v>
      </c>
    </row>
    <row r="179" spans="2:65" s="12" customFormat="1">
      <c r="B179" s="198"/>
      <c r="D179" s="193" t="s">
        <v>184</v>
      </c>
      <c r="E179" s="199" t="s">
        <v>5</v>
      </c>
      <c r="F179" s="200" t="s">
        <v>80</v>
      </c>
      <c r="H179" s="201">
        <v>2</v>
      </c>
      <c r="I179" s="202"/>
      <c r="L179" s="198"/>
      <c r="M179" s="203"/>
      <c r="N179" s="204"/>
      <c r="O179" s="204"/>
      <c r="P179" s="204"/>
      <c r="Q179" s="204"/>
      <c r="R179" s="204"/>
      <c r="S179" s="204"/>
      <c r="T179" s="205"/>
      <c r="AT179" s="199" t="s">
        <v>184</v>
      </c>
      <c r="AU179" s="199" t="s">
        <v>80</v>
      </c>
      <c r="AV179" s="12" t="s">
        <v>80</v>
      </c>
      <c r="AW179" s="12" t="s">
        <v>35</v>
      </c>
      <c r="AX179" s="12" t="s">
        <v>78</v>
      </c>
      <c r="AY179" s="199" t="s">
        <v>167</v>
      </c>
    </row>
    <row r="180" spans="2:65" s="1" customFormat="1" ht="25.5" customHeight="1">
      <c r="B180" s="180"/>
      <c r="C180" s="181" t="s">
        <v>292</v>
      </c>
      <c r="D180" s="181" t="s">
        <v>169</v>
      </c>
      <c r="E180" s="182" t="s">
        <v>408</v>
      </c>
      <c r="F180" s="183" t="s">
        <v>409</v>
      </c>
      <c r="G180" s="184" t="s">
        <v>209</v>
      </c>
      <c r="H180" s="185">
        <v>1</v>
      </c>
      <c r="I180" s="186"/>
      <c r="J180" s="187">
        <f>ROUND(I180*H180,2)</f>
        <v>0</v>
      </c>
      <c r="K180" s="183" t="s">
        <v>5</v>
      </c>
      <c r="L180" s="41"/>
      <c r="M180" s="188" t="s">
        <v>5</v>
      </c>
      <c r="N180" s="189" t="s">
        <v>42</v>
      </c>
      <c r="O180" s="42"/>
      <c r="P180" s="190">
        <f>O180*H180</f>
        <v>0</v>
      </c>
      <c r="Q180" s="190">
        <v>0</v>
      </c>
      <c r="R180" s="190">
        <f>Q180*H180</f>
        <v>0</v>
      </c>
      <c r="S180" s="190">
        <v>0</v>
      </c>
      <c r="T180" s="191">
        <f>S180*H180</f>
        <v>0</v>
      </c>
      <c r="AR180" s="24" t="s">
        <v>173</v>
      </c>
      <c r="AT180" s="24" t="s">
        <v>169</v>
      </c>
      <c r="AU180" s="24" t="s">
        <v>80</v>
      </c>
      <c r="AY180" s="24" t="s">
        <v>167</v>
      </c>
      <c r="BE180" s="192">
        <f>IF(N180="základní",J180,0)</f>
        <v>0</v>
      </c>
      <c r="BF180" s="192">
        <f>IF(N180="snížená",J180,0)</f>
        <v>0</v>
      </c>
      <c r="BG180" s="192">
        <f>IF(N180="zákl. přenesená",J180,0)</f>
        <v>0</v>
      </c>
      <c r="BH180" s="192">
        <f>IF(N180="sníž. přenesená",J180,0)</f>
        <v>0</v>
      </c>
      <c r="BI180" s="192">
        <f>IF(N180="nulová",J180,0)</f>
        <v>0</v>
      </c>
      <c r="BJ180" s="24" t="s">
        <v>78</v>
      </c>
      <c r="BK180" s="192">
        <f>ROUND(I180*H180,2)</f>
        <v>0</v>
      </c>
      <c r="BL180" s="24" t="s">
        <v>173</v>
      </c>
      <c r="BM180" s="24" t="s">
        <v>410</v>
      </c>
    </row>
    <row r="181" spans="2:65" s="1" customFormat="1">
      <c r="B181" s="41"/>
      <c r="D181" s="193" t="s">
        <v>175</v>
      </c>
      <c r="F181" s="194" t="s">
        <v>409</v>
      </c>
      <c r="I181" s="195"/>
      <c r="L181" s="41"/>
      <c r="M181" s="196"/>
      <c r="N181" s="42"/>
      <c r="O181" s="42"/>
      <c r="P181" s="42"/>
      <c r="Q181" s="42"/>
      <c r="R181" s="42"/>
      <c r="S181" s="42"/>
      <c r="T181" s="70"/>
      <c r="AT181" s="24" t="s">
        <v>175</v>
      </c>
      <c r="AU181" s="24" t="s">
        <v>80</v>
      </c>
    </row>
    <row r="182" spans="2:65" s="1" customFormat="1" ht="27">
      <c r="B182" s="41"/>
      <c r="D182" s="193" t="s">
        <v>182</v>
      </c>
      <c r="F182" s="197" t="s">
        <v>329</v>
      </c>
      <c r="I182" s="195"/>
      <c r="L182" s="41"/>
      <c r="M182" s="196"/>
      <c r="N182" s="42"/>
      <c r="O182" s="42"/>
      <c r="P182" s="42"/>
      <c r="Q182" s="42"/>
      <c r="R182" s="42"/>
      <c r="S182" s="42"/>
      <c r="T182" s="70"/>
      <c r="AT182" s="24" t="s">
        <v>182</v>
      </c>
      <c r="AU182" s="24" t="s">
        <v>80</v>
      </c>
    </row>
    <row r="183" spans="2:65" s="12" customFormat="1">
      <c r="B183" s="198"/>
      <c r="D183" s="193" t="s">
        <v>184</v>
      </c>
      <c r="E183" s="199" t="s">
        <v>5</v>
      </c>
      <c r="F183" s="200" t="s">
        <v>78</v>
      </c>
      <c r="H183" s="201">
        <v>1</v>
      </c>
      <c r="I183" s="202"/>
      <c r="L183" s="198"/>
      <c r="M183" s="203"/>
      <c r="N183" s="204"/>
      <c r="O183" s="204"/>
      <c r="P183" s="204"/>
      <c r="Q183" s="204"/>
      <c r="R183" s="204"/>
      <c r="S183" s="204"/>
      <c r="T183" s="205"/>
      <c r="AT183" s="199" t="s">
        <v>184</v>
      </c>
      <c r="AU183" s="199" t="s">
        <v>80</v>
      </c>
      <c r="AV183" s="12" t="s">
        <v>80</v>
      </c>
      <c r="AW183" s="12" t="s">
        <v>35</v>
      </c>
      <c r="AX183" s="12" t="s">
        <v>78</v>
      </c>
      <c r="AY183" s="199" t="s">
        <v>167</v>
      </c>
    </row>
    <row r="184" spans="2:65" s="1" customFormat="1" ht="25.5" customHeight="1">
      <c r="B184" s="180"/>
      <c r="C184" s="181" t="s">
        <v>299</v>
      </c>
      <c r="D184" s="181" t="s">
        <v>169</v>
      </c>
      <c r="E184" s="182" t="s">
        <v>213</v>
      </c>
      <c r="F184" s="183" t="s">
        <v>214</v>
      </c>
      <c r="G184" s="184" t="s">
        <v>178</v>
      </c>
      <c r="H184" s="185">
        <v>1.8839999999999999</v>
      </c>
      <c r="I184" s="186"/>
      <c r="J184" s="187">
        <f>ROUND(I184*H184,2)</f>
        <v>0</v>
      </c>
      <c r="K184" s="183" t="s">
        <v>5</v>
      </c>
      <c r="L184" s="41"/>
      <c r="M184" s="188" t="s">
        <v>5</v>
      </c>
      <c r="N184" s="189" t="s">
        <v>42</v>
      </c>
      <c r="O184" s="42"/>
      <c r="P184" s="190">
        <f>O184*H184</f>
        <v>0</v>
      </c>
      <c r="Q184" s="190">
        <v>0</v>
      </c>
      <c r="R184" s="190">
        <f>Q184*H184</f>
        <v>0</v>
      </c>
      <c r="S184" s="190">
        <v>0</v>
      </c>
      <c r="T184" s="191">
        <f>S184*H184</f>
        <v>0</v>
      </c>
      <c r="AR184" s="24" t="s">
        <v>173</v>
      </c>
      <c r="AT184" s="24" t="s">
        <v>169</v>
      </c>
      <c r="AU184" s="24" t="s">
        <v>80</v>
      </c>
      <c r="AY184" s="24" t="s">
        <v>167</v>
      </c>
      <c r="BE184" s="192">
        <f>IF(N184="základní",J184,0)</f>
        <v>0</v>
      </c>
      <c r="BF184" s="192">
        <f>IF(N184="snížená",J184,0)</f>
        <v>0</v>
      </c>
      <c r="BG184" s="192">
        <f>IF(N184="zákl. přenesená",J184,0)</f>
        <v>0</v>
      </c>
      <c r="BH184" s="192">
        <f>IF(N184="sníž. přenesená",J184,0)</f>
        <v>0</v>
      </c>
      <c r="BI184" s="192">
        <f>IF(N184="nulová",J184,0)</f>
        <v>0</v>
      </c>
      <c r="BJ184" s="24" t="s">
        <v>78</v>
      </c>
      <c r="BK184" s="192">
        <f>ROUND(I184*H184,2)</f>
        <v>0</v>
      </c>
      <c r="BL184" s="24" t="s">
        <v>173</v>
      </c>
      <c r="BM184" s="24" t="s">
        <v>411</v>
      </c>
    </row>
    <row r="185" spans="2:65" s="1" customFormat="1">
      <c r="B185" s="41"/>
      <c r="D185" s="193" t="s">
        <v>175</v>
      </c>
      <c r="F185" s="194" t="s">
        <v>214</v>
      </c>
      <c r="I185" s="195"/>
      <c r="L185" s="41"/>
      <c r="M185" s="196"/>
      <c r="N185" s="42"/>
      <c r="O185" s="42"/>
      <c r="P185" s="42"/>
      <c r="Q185" s="42"/>
      <c r="R185" s="42"/>
      <c r="S185" s="42"/>
      <c r="T185" s="70"/>
      <c r="AT185" s="24" t="s">
        <v>175</v>
      </c>
      <c r="AU185" s="24" t="s">
        <v>80</v>
      </c>
    </row>
    <row r="186" spans="2:65" s="1" customFormat="1" ht="27">
      <c r="B186" s="41"/>
      <c r="D186" s="193" t="s">
        <v>182</v>
      </c>
      <c r="F186" s="197" t="s">
        <v>329</v>
      </c>
      <c r="I186" s="195"/>
      <c r="L186" s="41"/>
      <c r="M186" s="196"/>
      <c r="N186" s="42"/>
      <c r="O186" s="42"/>
      <c r="P186" s="42"/>
      <c r="Q186" s="42"/>
      <c r="R186" s="42"/>
      <c r="S186" s="42"/>
      <c r="T186" s="70"/>
      <c r="AT186" s="24" t="s">
        <v>182</v>
      </c>
      <c r="AU186" s="24" t="s">
        <v>80</v>
      </c>
    </row>
    <row r="187" spans="2:65" s="12" customFormat="1">
      <c r="B187" s="198"/>
      <c r="D187" s="193" t="s">
        <v>184</v>
      </c>
      <c r="E187" s="199" t="s">
        <v>5</v>
      </c>
      <c r="F187" s="200" t="s">
        <v>216</v>
      </c>
      <c r="H187" s="201">
        <v>1.8839999999999999</v>
      </c>
      <c r="I187" s="202"/>
      <c r="L187" s="198"/>
      <c r="M187" s="203"/>
      <c r="N187" s="204"/>
      <c r="O187" s="204"/>
      <c r="P187" s="204"/>
      <c r="Q187" s="204"/>
      <c r="R187" s="204"/>
      <c r="S187" s="204"/>
      <c r="T187" s="205"/>
      <c r="AT187" s="199" t="s">
        <v>184</v>
      </c>
      <c r="AU187" s="199" t="s">
        <v>80</v>
      </c>
      <c r="AV187" s="12" t="s">
        <v>80</v>
      </c>
      <c r="AW187" s="12" t="s">
        <v>35</v>
      </c>
      <c r="AX187" s="12" t="s">
        <v>78</v>
      </c>
      <c r="AY187" s="199" t="s">
        <v>167</v>
      </c>
    </row>
    <row r="188" spans="2:65" s="1" customFormat="1" ht="16.5" customHeight="1">
      <c r="B188" s="180"/>
      <c r="C188" s="181" t="s">
        <v>304</v>
      </c>
      <c r="D188" s="181" t="s">
        <v>169</v>
      </c>
      <c r="E188" s="182" t="s">
        <v>412</v>
      </c>
      <c r="F188" s="183" t="s">
        <v>413</v>
      </c>
      <c r="G188" s="184" t="s">
        <v>336</v>
      </c>
      <c r="H188" s="185">
        <v>1.7</v>
      </c>
      <c r="I188" s="186"/>
      <c r="J188" s="187">
        <f>ROUND(I188*H188,2)</f>
        <v>0</v>
      </c>
      <c r="K188" s="183" t="s">
        <v>179</v>
      </c>
      <c r="L188" s="41"/>
      <c r="M188" s="188" t="s">
        <v>5</v>
      </c>
      <c r="N188" s="189" t="s">
        <v>42</v>
      </c>
      <c r="O188" s="42"/>
      <c r="P188" s="190">
        <f>O188*H188</f>
        <v>0</v>
      </c>
      <c r="Q188" s="190">
        <v>0</v>
      </c>
      <c r="R188" s="190">
        <f>Q188*H188</f>
        <v>0</v>
      </c>
      <c r="S188" s="190">
        <v>2.2000000000000002</v>
      </c>
      <c r="T188" s="191">
        <f>S188*H188</f>
        <v>3.74</v>
      </c>
      <c r="AR188" s="24" t="s">
        <v>173</v>
      </c>
      <c r="AT188" s="24" t="s">
        <v>169</v>
      </c>
      <c r="AU188" s="24" t="s">
        <v>80</v>
      </c>
      <c r="AY188" s="24" t="s">
        <v>167</v>
      </c>
      <c r="BE188" s="192">
        <f>IF(N188="základní",J188,0)</f>
        <v>0</v>
      </c>
      <c r="BF188" s="192">
        <f>IF(N188="snížená",J188,0)</f>
        <v>0</v>
      </c>
      <c r="BG188" s="192">
        <f>IF(N188="zákl. přenesená",J188,0)</f>
        <v>0</v>
      </c>
      <c r="BH188" s="192">
        <f>IF(N188="sníž. přenesená",J188,0)</f>
        <v>0</v>
      </c>
      <c r="BI188" s="192">
        <f>IF(N188="nulová",J188,0)</f>
        <v>0</v>
      </c>
      <c r="BJ188" s="24" t="s">
        <v>78</v>
      </c>
      <c r="BK188" s="192">
        <f>ROUND(I188*H188,2)</f>
        <v>0</v>
      </c>
      <c r="BL188" s="24" t="s">
        <v>173</v>
      </c>
      <c r="BM188" s="24" t="s">
        <v>414</v>
      </c>
    </row>
    <row r="189" spans="2:65" s="1" customFormat="1">
      <c r="B189" s="41"/>
      <c r="D189" s="193" t="s">
        <v>175</v>
      </c>
      <c r="F189" s="194" t="s">
        <v>415</v>
      </c>
      <c r="I189" s="195"/>
      <c r="L189" s="41"/>
      <c r="M189" s="196"/>
      <c r="N189" s="42"/>
      <c r="O189" s="42"/>
      <c r="P189" s="42"/>
      <c r="Q189" s="42"/>
      <c r="R189" s="42"/>
      <c r="S189" s="42"/>
      <c r="T189" s="70"/>
      <c r="AT189" s="24" t="s">
        <v>175</v>
      </c>
      <c r="AU189" s="24" t="s">
        <v>80</v>
      </c>
    </row>
    <row r="190" spans="2:65" s="1" customFormat="1" ht="27">
      <c r="B190" s="41"/>
      <c r="D190" s="193" t="s">
        <v>182</v>
      </c>
      <c r="F190" s="197" t="s">
        <v>329</v>
      </c>
      <c r="I190" s="195"/>
      <c r="L190" s="41"/>
      <c r="M190" s="196"/>
      <c r="N190" s="42"/>
      <c r="O190" s="42"/>
      <c r="P190" s="42"/>
      <c r="Q190" s="42"/>
      <c r="R190" s="42"/>
      <c r="S190" s="42"/>
      <c r="T190" s="70"/>
      <c r="AT190" s="24" t="s">
        <v>182</v>
      </c>
      <c r="AU190" s="24" t="s">
        <v>80</v>
      </c>
    </row>
    <row r="191" spans="2:65" s="12" customFormat="1">
      <c r="B191" s="198"/>
      <c r="D191" s="193" t="s">
        <v>184</v>
      </c>
      <c r="E191" s="199" t="s">
        <v>5</v>
      </c>
      <c r="F191" s="200" t="s">
        <v>416</v>
      </c>
      <c r="H191" s="201">
        <v>1.7</v>
      </c>
      <c r="I191" s="202"/>
      <c r="L191" s="198"/>
      <c r="M191" s="203"/>
      <c r="N191" s="204"/>
      <c r="O191" s="204"/>
      <c r="P191" s="204"/>
      <c r="Q191" s="204"/>
      <c r="R191" s="204"/>
      <c r="S191" s="204"/>
      <c r="T191" s="205"/>
      <c r="AT191" s="199" t="s">
        <v>184</v>
      </c>
      <c r="AU191" s="199" t="s">
        <v>80</v>
      </c>
      <c r="AV191" s="12" t="s">
        <v>80</v>
      </c>
      <c r="AW191" s="12" t="s">
        <v>35</v>
      </c>
      <c r="AX191" s="12" t="s">
        <v>78</v>
      </c>
      <c r="AY191" s="199" t="s">
        <v>167</v>
      </c>
    </row>
    <row r="192" spans="2:65" s="1" customFormat="1" ht="16.5" customHeight="1">
      <c r="B192" s="180"/>
      <c r="C192" s="181" t="s">
        <v>309</v>
      </c>
      <c r="D192" s="181" t="s">
        <v>169</v>
      </c>
      <c r="E192" s="182" t="s">
        <v>417</v>
      </c>
      <c r="F192" s="183" t="s">
        <v>418</v>
      </c>
      <c r="G192" s="184" t="s">
        <v>178</v>
      </c>
      <c r="H192" s="185">
        <v>0.47</v>
      </c>
      <c r="I192" s="186"/>
      <c r="J192" s="187">
        <f>ROUND(I192*H192,2)</f>
        <v>0</v>
      </c>
      <c r="K192" s="183" t="s">
        <v>179</v>
      </c>
      <c r="L192" s="41"/>
      <c r="M192" s="188" t="s">
        <v>5</v>
      </c>
      <c r="N192" s="189" t="s">
        <v>42</v>
      </c>
      <c r="O192" s="42"/>
      <c r="P192" s="190">
        <f>O192*H192</f>
        <v>0</v>
      </c>
      <c r="Q192" s="190">
        <v>1.07E-3</v>
      </c>
      <c r="R192" s="190">
        <f>Q192*H192</f>
        <v>5.0289999999999992E-4</v>
      </c>
      <c r="S192" s="190">
        <v>3.7999999999999999E-2</v>
      </c>
      <c r="T192" s="191">
        <f>S192*H192</f>
        <v>1.7859999999999997E-2</v>
      </c>
      <c r="AR192" s="24" t="s">
        <v>173</v>
      </c>
      <c r="AT192" s="24" t="s">
        <v>169</v>
      </c>
      <c r="AU192" s="24" t="s">
        <v>80</v>
      </c>
      <c r="AY192" s="24" t="s">
        <v>167</v>
      </c>
      <c r="BE192" s="192">
        <f>IF(N192="základní",J192,0)</f>
        <v>0</v>
      </c>
      <c r="BF192" s="192">
        <f>IF(N192="snížená",J192,0)</f>
        <v>0</v>
      </c>
      <c r="BG192" s="192">
        <f>IF(N192="zákl. přenesená",J192,0)</f>
        <v>0</v>
      </c>
      <c r="BH192" s="192">
        <f>IF(N192="sníž. přenesená",J192,0)</f>
        <v>0</v>
      </c>
      <c r="BI192" s="192">
        <f>IF(N192="nulová",J192,0)</f>
        <v>0</v>
      </c>
      <c r="BJ192" s="24" t="s">
        <v>78</v>
      </c>
      <c r="BK192" s="192">
        <f>ROUND(I192*H192,2)</f>
        <v>0</v>
      </c>
      <c r="BL192" s="24" t="s">
        <v>173</v>
      </c>
      <c r="BM192" s="24" t="s">
        <v>419</v>
      </c>
    </row>
    <row r="193" spans="2:65" s="1" customFormat="1" ht="27">
      <c r="B193" s="41"/>
      <c r="D193" s="193" t="s">
        <v>175</v>
      </c>
      <c r="F193" s="194" t="s">
        <v>420</v>
      </c>
      <c r="I193" s="195"/>
      <c r="L193" s="41"/>
      <c r="M193" s="196"/>
      <c r="N193" s="42"/>
      <c r="O193" s="42"/>
      <c r="P193" s="42"/>
      <c r="Q193" s="42"/>
      <c r="R193" s="42"/>
      <c r="S193" s="42"/>
      <c r="T193" s="70"/>
      <c r="AT193" s="24" t="s">
        <v>175</v>
      </c>
      <c r="AU193" s="24" t="s">
        <v>80</v>
      </c>
    </row>
    <row r="194" spans="2:65" s="1" customFormat="1" ht="27">
      <c r="B194" s="41"/>
      <c r="D194" s="193" t="s">
        <v>182</v>
      </c>
      <c r="F194" s="197" t="s">
        <v>329</v>
      </c>
      <c r="I194" s="195"/>
      <c r="L194" s="41"/>
      <c r="M194" s="196"/>
      <c r="N194" s="42"/>
      <c r="O194" s="42"/>
      <c r="P194" s="42"/>
      <c r="Q194" s="42"/>
      <c r="R194" s="42"/>
      <c r="S194" s="42"/>
      <c r="T194" s="70"/>
      <c r="AT194" s="24" t="s">
        <v>182</v>
      </c>
      <c r="AU194" s="24" t="s">
        <v>80</v>
      </c>
    </row>
    <row r="195" spans="2:65" s="12" customFormat="1">
      <c r="B195" s="198"/>
      <c r="D195" s="193" t="s">
        <v>184</v>
      </c>
      <c r="E195" s="199" t="s">
        <v>5</v>
      </c>
      <c r="F195" s="200" t="s">
        <v>421</v>
      </c>
      <c r="H195" s="201">
        <v>0.47</v>
      </c>
      <c r="I195" s="202"/>
      <c r="L195" s="198"/>
      <c r="M195" s="203"/>
      <c r="N195" s="204"/>
      <c r="O195" s="204"/>
      <c r="P195" s="204"/>
      <c r="Q195" s="204"/>
      <c r="R195" s="204"/>
      <c r="S195" s="204"/>
      <c r="T195" s="205"/>
      <c r="AT195" s="199" t="s">
        <v>184</v>
      </c>
      <c r="AU195" s="199" t="s">
        <v>80</v>
      </c>
      <c r="AV195" s="12" t="s">
        <v>80</v>
      </c>
      <c r="AW195" s="12" t="s">
        <v>35</v>
      </c>
      <c r="AX195" s="12" t="s">
        <v>78</v>
      </c>
      <c r="AY195" s="199" t="s">
        <v>167</v>
      </c>
    </row>
    <row r="196" spans="2:65" s="1" customFormat="1" ht="16.5" customHeight="1">
      <c r="B196" s="180"/>
      <c r="C196" s="181" t="s">
        <v>314</v>
      </c>
      <c r="D196" s="181" t="s">
        <v>169</v>
      </c>
      <c r="E196" s="182" t="s">
        <v>422</v>
      </c>
      <c r="F196" s="183" t="s">
        <v>423</v>
      </c>
      <c r="G196" s="184" t="s">
        <v>178</v>
      </c>
      <c r="H196" s="185">
        <v>0.3</v>
      </c>
      <c r="I196" s="186"/>
      <c r="J196" s="187">
        <f>ROUND(I196*H196,2)</f>
        <v>0</v>
      </c>
      <c r="K196" s="183" t="s">
        <v>179</v>
      </c>
      <c r="L196" s="41"/>
      <c r="M196" s="188" t="s">
        <v>5</v>
      </c>
      <c r="N196" s="189" t="s">
        <v>42</v>
      </c>
      <c r="O196" s="42"/>
      <c r="P196" s="190">
        <f>O196*H196</f>
        <v>0</v>
      </c>
      <c r="Q196" s="190">
        <v>1.07E-3</v>
      </c>
      <c r="R196" s="190">
        <f>Q196*H196</f>
        <v>3.21E-4</v>
      </c>
      <c r="S196" s="190">
        <v>4.4999999999999998E-2</v>
      </c>
      <c r="T196" s="191">
        <f>S196*H196</f>
        <v>1.35E-2</v>
      </c>
      <c r="AR196" s="24" t="s">
        <v>173</v>
      </c>
      <c r="AT196" s="24" t="s">
        <v>169</v>
      </c>
      <c r="AU196" s="24" t="s">
        <v>80</v>
      </c>
      <c r="AY196" s="24" t="s">
        <v>167</v>
      </c>
      <c r="BE196" s="192">
        <f>IF(N196="základní",J196,0)</f>
        <v>0</v>
      </c>
      <c r="BF196" s="192">
        <f>IF(N196="snížená",J196,0)</f>
        <v>0</v>
      </c>
      <c r="BG196" s="192">
        <f>IF(N196="zákl. přenesená",J196,0)</f>
        <v>0</v>
      </c>
      <c r="BH196" s="192">
        <f>IF(N196="sníž. přenesená",J196,0)</f>
        <v>0</v>
      </c>
      <c r="BI196" s="192">
        <f>IF(N196="nulová",J196,0)</f>
        <v>0</v>
      </c>
      <c r="BJ196" s="24" t="s">
        <v>78</v>
      </c>
      <c r="BK196" s="192">
        <f>ROUND(I196*H196,2)</f>
        <v>0</v>
      </c>
      <c r="BL196" s="24" t="s">
        <v>173</v>
      </c>
      <c r="BM196" s="24" t="s">
        <v>424</v>
      </c>
    </row>
    <row r="197" spans="2:65" s="1" customFormat="1" ht="27">
      <c r="B197" s="41"/>
      <c r="D197" s="193" t="s">
        <v>175</v>
      </c>
      <c r="F197" s="194" t="s">
        <v>425</v>
      </c>
      <c r="I197" s="195"/>
      <c r="L197" s="41"/>
      <c r="M197" s="196"/>
      <c r="N197" s="42"/>
      <c r="O197" s="42"/>
      <c r="P197" s="42"/>
      <c r="Q197" s="42"/>
      <c r="R197" s="42"/>
      <c r="S197" s="42"/>
      <c r="T197" s="70"/>
      <c r="AT197" s="24" t="s">
        <v>175</v>
      </c>
      <c r="AU197" s="24" t="s">
        <v>80</v>
      </c>
    </row>
    <row r="198" spans="2:65" s="1" customFormat="1" ht="27">
      <c r="B198" s="41"/>
      <c r="D198" s="193" t="s">
        <v>182</v>
      </c>
      <c r="F198" s="197" t="s">
        <v>329</v>
      </c>
      <c r="I198" s="195"/>
      <c r="L198" s="41"/>
      <c r="M198" s="196"/>
      <c r="N198" s="42"/>
      <c r="O198" s="42"/>
      <c r="P198" s="42"/>
      <c r="Q198" s="42"/>
      <c r="R198" s="42"/>
      <c r="S198" s="42"/>
      <c r="T198" s="70"/>
      <c r="AT198" s="24" t="s">
        <v>182</v>
      </c>
      <c r="AU198" s="24" t="s">
        <v>80</v>
      </c>
    </row>
    <row r="199" spans="2:65" s="12" customFormat="1">
      <c r="B199" s="198"/>
      <c r="D199" s="193" t="s">
        <v>184</v>
      </c>
      <c r="E199" s="199" t="s">
        <v>5</v>
      </c>
      <c r="F199" s="200" t="s">
        <v>426</v>
      </c>
      <c r="H199" s="201">
        <v>0.3</v>
      </c>
      <c r="I199" s="202"/>
      <c r="L199" s="198"/>
      <c r="M199" s="203"/>
      <c r="N199" s="204"/>
      <c r="O199" s="204"/>
      <c r="P199" s="204"/>
      <c r="Q199" s="204"/>
      <c r="R199" s="204"/>
      <c r="S199" s="204"/>
      <c r="T199" s="205"/>
      <c r="AT199" s="199" t="s">
        <v>184</v>
      </c>
      <c r="AU199" s="199" t="s">
        <v>80</v>
      </c>
      <c r="AV199" s="12" t="s">
        <v>80</v>
      </c>
      <c r="AW199" s="12" t="s">
        <v>35</v>
      </c>
      <c r="AX199" s="12" t="s">
        <v>78</v>
      </c>
      <c r="AY199" s="199" t="s">
        <v>167</v>
      </c>
    </row>
    <row r="200" spans="2:65" s="1" customFormat="1" ht="16.5" customHeight="1">
      <c r="B200" s="180"/>
      <c r="C200" s="181" t="s">
        <v>427</v>
      </c>
      <c r="D200" s="181" t="s">
        <v>169</v>
      </c>
      <c r="E200" s="182" t="s">
        <v>428</v>
      </c>
      <c r="F200" s="183" t="s">
        <v>429</v>
      </c>
      <c r="G200" s="184" t="s">
        <v>178</v>
      </c>
      <c r="H200" s="185">
        <v>0.77</v>
      </c>
      <c r="I200" s="186"/>
      <c r="J200" s="187">
        <f>ROUND(I200*H200,2)</f>
        <v>0</v>
      </c>
      <c r="K200" s="183" t="s">
        <v>179</v>
      </c>
      <c r="L200" s="41"/>
      <c r="M200" s="188" t="s">
        <v>5</v>
      </c>
      <c r="N200" s="189" t="s">
        <v>42</v>
      </c>
      <c r="O200" s="42"/>
      <c r="P200" s="190">
        <f>O200*H200</f>
        <v>0</v>
      </c>
      <c r="Q200" s="190">
        <v>3.0899999999999999E-3</v>
      </c>
      <c r="R200" s="190">
        <f>Q200*H200</f>
        <v>2.3793E-3</v>
      </c>
      <c r="S200" s="190">
        <v>0.126</v>
      </c>
      <c r="T200" s="191">
        <f>S200*H200</f>
        <v>9.7020000000000009E-2</v>
      </c>
      <c r="AR200" s="24" t="s">
        <v>173</v>
      </c>
      <c r="AT200" s="24" t="s">
        <v>169</v>
      </c>
      <c r="AU200" s="24" t="s">
        <v>80</v>
      </c>
      <c r="AY200" s="24" t="s">
        <v>167</v>
      </c>
      <c r="BE200" s="192">
        <f>IF(N200="základní",J200,0)</f>
        <v>0</v>
      </c>
      <c r="BF200" s="192">
        <f>IF(N200="snížená",J200,0)</f>
        <v>0</v>
      </c>
      <c r="BG200" s="192">
        <f>IF(N200="zákl. přenesená",J200,0)</f>
        <v>0</v>
      </c>
      <c r="BH200" s="192">
        <f>IF(N200="sníž. přenesená",J200,0)</f>
        <v>0</v>
      </c>
      <c r="BI200" s="192">
        <f>IF(N200="nulová",J200,0)</f>
        <v>0</v>
      </c>
      <c r="BJ200" s="24" t="s">
        <v>78</v>
      </c>
      <c r="BK200" s="192">
        <f>ROUND(I200*H200,2)</f>
        <v>0</v>
      </c>
      <c r="BL200" s="24" t="s">
        <v>173</v>
      </c>
      <c r="BM200" s="24" t="s">
        <v>430</v>
      </c>
    </row>
    <row r="201" spans="2:65" s="1" customFormat="1" ht="27">
      <c r="B201" s="41"/>
      <c r="D201" s="193" t="s">
        <v>175</v>
      </c>
      <c r="F201" s="194" t="s">
        <v>431</v>
      </c>
      <c r="I201" s="195"/>
      <c r="L201" s="41"/>
      <c r="M201" s="196"/>
      <c r="N201" s="42"/>
      <c r="O201" s="42"/>
      <c r="P201" s="42"/>
      <c r="Q201" s="42"/>
      <c r="R201" s="42"/>
      <c r="S201" s="42"/>
      <c r="T201" s="70"/>
      <c r="AT201" s="24" t="s">
        <v>175</v>
      </c>
      <c r="AU201" s="24" t="s">
        <v>80</v>
      </c>
    </row>
    <row r="202" spans="2:65" s="1" customFormat="1" ht="27">
      <c r="B202" s="41"/>
      <c r="D202" s="193" t="s">
        <v>182</v>
      </c>
      <c r="F202" s="197" t="s">
        <v>329</v>
      </c>
      <c r="I202" s="195"/>
      <c r="L202" s="41"/>
      <c r="M202" s="196"/>
      <c r="N202" s="42"/>
      <c r="O202" s="42"/>
      <c r="P202" s="42"/>
      <c r="Q202" s="42"/>
      <c r="R202" s="42"/>
      <c r="S202" s="42"/>
      <c r="T202" s="70"/>
      <c r="AT202" s="24" t="s">
        <v>182</v>
      </c>
      <c r="AU202" s="24" t="s">
        <v>80</v>
      </c>
    </row>
    <row r="203" spans="2:65" s="12" customFormat="1">
      <c r="B203" s="198"/>
      <c r="D203" s="193" t="s">
        <v>184</v>
      </c>
      <c r="E203" s="199" t="s">
        <v>5</v>
      </c>
      <c r="F203" s="200" t="s">
        <v>432</v>
      </c>
      <c r="H203" s="201">
        <v>0.77</v>
      </c>
      <c r="I203" s="202"/>
      <c r="L203" s="198"/>
      <c r="M203" s="203"/>
      <c r="N203" s="204"/>
      <c r="O203" s="204"/>
      <c r="P203" s="204"/>
      <c r="Q203" s="204"/>
      <c r="R203" s="204"/>
      <c r="S203" s="204"/>
      <c r="T203" s="205"/>
      <c r="AT203" s="199" t="s">
        <v>184</v>
      </c>
      <c r="AU203" s="199" t="s">
        <v>80</v>
      </c>
      <c r="AV203" s="12" t="s">
        <v>80</v>
      </c>
      <c r="AW203" s="12" t="s">
        <v>35</v>
      </c>
      <c r="AX203" s="12" t="s">
        <v>78</v>
      </c>
      <c r="AY203" s="199" t="s">
        <v>167</v>
      </c>
    </row>
    <row r="204" spans="2:65" s="1" customFormat="1" ht="25.5" customHeight="1">
      <c r="B204" s="180"/>
      <c r="C204" s="181" t="s">
        <v>433</v>
      </c>
      <c r="D204" s="181" t="s">
        <v>169</v>
      </c>
      <c r="E204" s="182" t="s">
        <v>228</v>
      </c>
      <c r="F204" s="183" t="s">
        <v>229</v>
      </c>
      <c r="G204" s="184" t="s">
        <v>230</v>
      </c>
      <c r="H204" s="185">
        <v>245</v>
      </c>
      <c r="I204" s="186"/>
      <c r="J204" s="187">
        <f>ROUND(I204*H204,2)</f>
        <v>0</v>
      </c>
      <c r="K204" s="183" t="s">
        <v>179</v>
      </c>
      <c r="L204" s="41"/>
      <c r="M204" s="188" t="s">
        <v>5</v>
      </c>
      <c r="N204" s="189" t="s">
        <v>42</v>
      </c>
      <c r="O204" s="42"/>
      <c r="P204" s="190">
        <f>O204*H204</f>
        <v>0</v>
      </c>
      <c r="Q204" s="190">
        <v>0</v>
      </c>
      <c r="R204" s="190">
        <f>Q204*H204</f>
        <v>0</v>
      </c>
      <c r="S204" s="190">
        <v>7.0000000000000007E-2</v>
      </c>
      <c r="T204" s="191">
        <f>S204*H204</f>
        <v>17.150000000000002</v>
      </c>
      <c r="AR204" s="24" t="s">
        <v>173</v>
      </c>
      <c r="AT204" s="24" t="s">
        <v>169</v>
      </c>
      <c r="AU204" s="24" t="s">
        <v>80</v>
      </c>
      <c r="AY204" s="24" t="s">
        <v>167</v>
      </c>
      <c r="BE204" s="192">
        <f>IF(N204="základní",J204,0)</f>
        <v>0</v>
      </c>
      <c r="BF204" s="192">
        <f>IF(N204="snížená",J204,0)</f>
        <v>0</v>
      </c>
      <c r="BG204" s="192">
        <f>IF(N204="zákl. přenesená",J204,0)</f>
        <v>0</v>
      </c>
      <c r="BH204" s="192">
        <f>IF(N204="sníž. přenesená",J204,0)</f>
        <v>0</v>
      </c>
      <c r="BI204" s="192">
        <f>IF(N204="nulová",J204,0)</f>
        <v>0</v>
      </c>
      <c r="BJ204" s="24" t="s">
        <v>78</v>
      </c>
      <c r="BK204" s="192">
        <f>ROUND(I204*H204,2)</f>
        <v>0</v>
      </c>
      <c r="BL204" s="24" t="s">
        <v>173</v>
      </c>
      <c r="BM204" s="24" t="s">
        <v>434</v>
      </c>
    </row>
    <row r="205" spans="2:65" s="1" customFormat="1" ht="27">
      <c r="B205" s="41"/>
      <c r="D205" s="193" t="s">
        <v>175</v>
      </c>
      <c r="F205" s="194" t="s">
        <v>232</v>
      </c>
      <c r="I205" s="195"/>
      <c r="L205" s="41"/>
      <c r="M205" s="196"/>
      <c r="N205" s="42"/>
      <c r="O205" s="42"/>
      <c r="P205" s="42"/>
      <c r="Q205" s="42"/>
      <c r="R205" s="42"/>
      <c r="S205" s="42"/>
      <c r="T205" s="70"/>
      <c r="AT205" s="24" t="s">
        <v>175</v>
      </c>
      <c r="AU205" s="24" t="s">
        <v>80</v>
      </c>
    </row>
    <row r="206" spans="2:65" s="1" customFormat="1" ht="27">
      <c r="B206" s="41"/>
      <c r="D206" s="193" t="s">
        <v>182</v>
      </c>
      <c r="F206" s="197" t="s">
        <v>329</v>
      </c>
      <c r="I206" s="195"/>
      <c r="L206" s="41"/>
      <c r="M206" s="196"/>
      <c r="N206" s="42"/>
      <c r="O206" s="42"/>
      <c r="P206" s="42"/>
      <c r="Q206" s="42"/>
      <c r="R206" s="42"/>
      <c r="S206" s="42"/>
      <c r="T206" s="70"/>
      <c r="AT206" s="24" t="s">
        <v>182</v>
      </c>
      <c r="AU206" s="24" t="s">
        <v>80</v>
      </c>
    </row>
    <row r="207" spans="2:65" s="12" customFormat="1">
      <c r="B207" s="198"/>
      <c r="D207" s="193" t="s">
        <v>184</v>
      </c>
      <c r="E207" s="199" t="s">
        <v>5</v>
      </c>
      <c r="F207" s="200" t="s">
        <v>435</v>
      </c>
      <c r="H207" s="201">
        <v>245</v>
      </c>
      <c r="I207" s="202"/>
      <c r="L207" s="198"/>
      <c r="M207" s="203"/>
      <c r="N207" s="204"/>
      <c r="O207" s="204"/>
      <c r="P207" s="204"/>
      <c r="Q207" s="204"/>
      <c r="R207" s="204"/>
      <c r="S207" s="204"/>
      <c r="T207" s="205"/>
      <c r="AT207" s="199" t="s">
        <v>184</v>
      </c>
      <c r="AU207" s="199" t="s">
        <v>80</v>
      </c>
      <c r="AV207" s="12" t="s">
        <v>80</v>
      </c>
      <c r="AW207" s="12" t="s">
        <v>35</v>
      </c>
      <c r="AX207" s="12" t="s">
        <v>78</v>
      </c>
      <c r="AY207" s="199" t="s">
        <v>167</v>
      </c>
    </row>
    <row r="208" spans="2:65" s="1" customFormat="1" ht="16.5" customHeight="1">
      <c r="B208" s="180"/>
      <c r="C208" s="181" t="s">
        <v>436</v>
      </c>
      <c r="D208" s="181" t="s">
        <v>169</v>
      </c>
      <c r="E208" s="182" t="s">
        <v>235</v>
      </c>
      <c r="F208" s="183" t="s">
        <v>236</v>
      </c>
      <c r="G208" s="184" t="s">
        <v>230</v>
      </c>
      <c r="H208" s="185">
        <v>245</v>
      </c>
      <c r="I208" s="186"/>
      <c r="J208" s="187">
        <f>ROUND(I208*H208,2)</f>
        <v>0</v>
      </c>
      <c r="K208" s="183" t="s">
        <v>179</v>
      </c>
      <c r="L208" s="41"/>
      <c r="M208" s="188" t="s">
        <v>5</v>
      </c>
      <c r="N208" s="189" t="s">
        <v>42</v>
      </c>
      <c r="O208" s="42"/>
      <c r="P208" s="190">
        <f>O208*H208</f>
        <v>0</v>
      </c>
      <c r="Q208" s="190">
        <v>0</v>
      </c>
      <c r="R208" s="190">
        <f>Q208*H208</f>
        <v>0</v>
      </c>
      <c r="S208" s="190">
        <v>0</v>
      </c>
      <c r="T208" s="191">
        <f>S208*H208</f>
        <v>0</v>
      </c>
      <c r="AR208" s="24" t="s">
        <v>173</v>
      </c>
      <c r="AT208" s="24" t="s">
        <v>169</v>
      </c>
      <c r="AU208" s="24" t="s">
        <v>80</v>
      </c>
      <c r="AY208" s="24" t="s">
        <v>167</v>
      </c>
      <c r="BE208" s="192">
        <f>IF(N208="základní",J208,0)</f>
        <v>0</v>
      </c>
      <c r="BF208" s="192">
        <f>IF(N208="snížená",J208,0)</f>
        <v>0</v>
      </c>
      <c r="BG208" s="192">
        <f>IF(N208="zákl. přenesená",J208,0)</f>
        <v>0</v>
      </c>
      <c r="BH208" s="192">
        <f>IF(N208="sníž. přenesená",J208,0)</f>
        <v>0</v>
      </c>
      <c r="BI208" s="192">
        <f>IF(N208="nulová",J208,0)</f>
        <v>0</v>
      </c>
      <c r="BJ208" s="24" t="s">
        <v>78</v>
      </c>
      <c r="BK208" s="192">
        <f>ROUND(I208*H208,2)</f>
        <v>0</v>
      </c>
      <c r="BL208" s="24" t="s">
        <v>173</v>
      </c>
      <c r="BM208" s="24" t="s">
        <v>437</v>
      </c>
    </row>
    <row r="209" spans="2:65" s="1" customFormat="1">
      <c r="B209" s="41"/>
      <c r="D209" s="193" t="s">
        <v>175</v>
      </c>
      <c r="F209" s="194" t="s">
        <v>238</v>
      </c>
      <c r="I209" s="195"/>
      <c r="L209" s="41"/>
      <c r="M209" s="196"/>
      <c r="N209" s="42"/>
      <c r="O209" s="42"/>
      <c r="P209" s="42"/>
      <c r="Q209" s="42"/>
      <c r="R209" s="42"/>
      <c r="S209" s="42"/>
      <c r="T209" s="70"/>
      <c r="AT209" s="24" t="s">
        <v>175</v>
      </c>
      <c r="AU209" s="24" t="s">
        <v>80</v>
      </c>
    </row>
    <row r="210" spans="2:65" s="1" customFormat="1" ht="25.5" customHeight="1">
      <c r="B210" s="180"/>
      <c r="C210" s="181" t="s">
        <v>438</v>
      </c>
      <c r="D210" s="181" t="s">
        <v>169</v>
      </c>
      <c r="E210" s="182" t="s">
        <v>240</v>
      </c>
      <c r="F210" s="183" t="s">
        <v>2740</v>
      </c>
      <c r="G210" s="184" t="s">
        <v>230</v>
      </c>
      <c r="H210" s="185">
        <v>245</v>
      </c>
      <c r="I210" s="186"/>
      <c r="J210" s="187">
        <f>ROUND(I210*H210,2)</f>
        <v>0</v>
      </c>
      <c r="K210" s="183" t="s">
        <v>179</v>
      </c>
      <c r="L210" s="41"/>
      <c r="M210" s="188" t="s">
        <v>5</v>
      </c>
      <c r="N210" s="189" t="s">
        <v>42</v>
      </c>
      <c r="O210" s="42"/>
      <c r="P210" s="190">
        <f>O210*H210</f>
        <v>0</v>
      </c>
      <c r="Q210" s="190">
        <v>1.9429999999999999E-2</v>
      </c>
      <c r="R210" s="190">
        <f>Q210*H210</f>
        <v>4.7603499999999999</v>
      </c>
      <c r="S210" s="190">
        <v>0</v>
      </c>
      <c r="T210" s="191">
        <f>S210*H210</f>
        <v>0</v>
      </c>
      <c r="AR210" s="24" t="s">
        <v>173</v>
      </c>
      <c r="AT210" s="24" t="s">
        <v>169</v>
      </c>
      <c r="AU210" s="24" t="s">
        <v>80</v>
      </c>
      <c r="AY210" s="24" t="s">
        <v>167</v>
      </c>
      <c r="BE210" s="192">
        <f>IF(N210="základní",J210,0)</f>
        <v>0</v>
      </c>
      <c r="BF210" s="192">
        <f>IF(N210="snížená",J210,0)</f>
        <v>0</v>
      </c>
      <c r="BG210" s="192">
        <f>IF(N210="zákl. přenesená",J210,0)</f>
        <v>0</v>
      </c>
      <c r="BH210" s="192">
        <f>IF(N210="sníž. přenesená",J210,0)</f>
        <v>0</v>
      </c>
      <c r="BI210" s="192">
        <f>IF(N210="nulová",J210,0)</f>
        <v>0</v>
      </c>
      <c r="BJ210" s="24" t="s">
        <v>78</v>
      </c>
      <c r="BK210" s="192">
        <f>ROUND(I210*H210,2)</f>
        <v>0</v>
      </c>
      <c r="BL210" s="24" t="s">
        <v>173</v>
      </c>
      <c r="BM210" s="24" t="s">
        <v>439</v>
      </c>
    </row>
    <row r="211" spans="2:65" s="1" customFormat="1">
      <c r="B211" s="41"/>
      <c r="D211" s="193" t="s">
        <v>175</v>
      </c>
      <c r="F211" s="194" t="s">
        <v>242</v>
      </c>
      <c r="I211" s="195"/>
      <c r="L211" s="41"/>
      <c r="M211" s="196"/>
      <c r="N211" s="42"/>
      <c r="O211" s="42"/>
      <c r="P211" s="42"/>
      <c r="Q211" s="42"/>
      <c r="R211" s="42"/>
      <c r="S211" s="42"/>
      <c r="T211" s="70"/>
      <c r="AT211" s="24" t="s">
        <v>175</v>
      </c>
      <c r="AU211" s="24" t="s">
        <v>80</v>
      </c>
    </row>
    <row r="212" spans="2:65" s="1" customFormat="1" ht="25.5" customHeight="1">
      <c r="B212" s="180"/>
      <c r="C212" s="181" t="s">
        <v>440</v>
      </c>
      <c r="D212" s="181" t="s">
        <v>169</v>
      </c>
      <c r="E212" s="182" t="s">
        <v>244</v>
      </c>
      <c r="F212" s="183" t="s">
        <v>2741</v>
      </c>
      <c r="G212" s="184" t="s">
        <v>230</v>
      </c>
      <c r="H212" s="185">
        <v>75</v>
      </c>
      <c r="I212" s="186"/>
      <c r="J212" s="187">
        <f>ROUND(I212*H212,2)</f>
        <v>0</v>
      </c>
      <c r="K212" s="183" t="s">
        <v>179</v>
      </c>
      <c r="L212" s="41"/>
      <c r="M212" s="188" t="s">
        <v>5</v>
      </c>
      <c r="N212" s="189" t="s">
        <v>42</v>
      </c>
      <c r="O212" s="42"/>
      <c r="P212" s="190">
        <f>O212*H212</f>
        <v>0</v>
      </c>
      <c r="Q212" s="190">
        <v>9.9750000000000005E-2</v>
      </c>
      <c r="R212" s="190">
        <f>Q212*H212</f>
        <v>7.4812500000000002</v>
      </c>
      <c r="S212" s="190">
        <v>0</v>
      </c>
      <c r="T212" s="191">
        <f>S212*H212</f>
        <v>0</v>
      </c>
      <c r="AR212" s="24" t="s">
        <v>173</v>
      </c>
      <c r="AT212" s="24" t="s">
        <v>169</v>
      </c>
      <c r="AU212" s="24" t="s">
        <v>80</v>
      </c>
      <c r="AY212" s="24" t="s">
        <v>167</v>
      </c>
      <c r="BE212" s="192">
        <f>IF(N212="základní",J212,0)</f>
        <v>0</v>
      </c>
      <c r="BF212" s="192">
        <f>IF(N212="snížená",J212,0)</f>
        <v>0</v>
      </c>
      <c r="BG212" s="192">
        <f>IF(N212="zákl. přenesená",J212,0)</f>
        <v>0</v>
      </c>
      <c r="BH212" s="192">
        <f>IF(N212="sníž. přenesená",J212,0)</f>
        <v>0</v>
      </c>
      <c r="BI212" s="192">
        <f>IF(N212="nulová",J212,0)</f>
        <v>0</v>
      </c>
      <c r="BJ212" s="24" t="s">
        <v>78</v>
      </c>
      <c r="BK212" s="192">
        <f>ROUND(I212*H212,2)</f>
        <v>0</v>
      </c>
      <c r="BL212" s="24" t="s">
        <v>173</v>
      </c>
      <c r="BM212" s="24" t="s">
        <v>441</v>
      </c>
    </row>
    <row r="213" spans="2:65" s="1" customFormat="1">
      <c r="B213" s="41"/>
      <c r="D213" s="193" t="s">
        <v>175</v>
      </c>
      <c r="F213" s="194" t="s">
        <v>246</v>
      </c>
      <c r="I213" s="195"/>
      <c r="L213" s="41"/>
      <c r="M213" s="196"/>
      <c r="N213" s="42"/>
      <c r="O213" s="42"/>
      <c r="P213" s="42"/>
      <c r="Q213" s="42"/>
      <c r="R213" s="42"/>
      <c r="S213" s="42"/>
      <c r="T213" s="70"/>
      <c r="AT213" s="24" t="s">
        <v>175</v>
      </c>
      <c r="AU213" s="24" t="s">
        <v>80</v>
      </c>
    </row>
    <row r="214" spans="2:65" s="1" customFormat="1" ht="27">
      <c r="B214" s="41"/>
      <c r="D214" s="193" t="s">
        <v>182</v>
      </c>
      <c r="F214" s="197" t="s">
        <v>329</v>
      </c>
      <c r="I214" s="195"/>
      <c r="L214" s="41"/>
      <c r="M214" s="196"/>
      <c r="N214" s="42"/>
      <c r="O214" s="42"/>
      <c r="P214" s="42"/>
      <c r="Q214" s="42"/>
      <c r="R214" s="42"/>
      <c r="S214" s="42"/>
      <c r="T214" s="70"/>
      <c r="AT214" s="24" t="s">
        <v>182</v>
      </c>
      <c r="AU214" s="24" t="s">
        <v>80</v>
      </c>
    </row>
    <row r="215" spans="2:65" s="12" customFormat="1">
      <c r="B215" s="198"/>
      <c r="D215" s="193" t="s">
        <v>184</v>
      </c>
      <c r="E215" s="199" t="s">
        <v>5</v>
      </c>
      <c r="F215" s="200" t="s">
        <v>442</v>
      </c>
      <c r="H215" s="201">
        <v>75</v>
      </c>
      <c r="I215" s="202"/>
      <c r="L215" s="198"/>
      <c r="M215" s="203"/>
      <c r="N215" s="204"/>
      <c r="O215" s="204"/>
      <c r="P215" s="204"/>
      <c r="Q215" s="204"/>
      <c r="R215" s="204"/>
      <c r="S215" s="204"/>
      <c r="T215" s="205"/>
      <c r="AT215" s="199" t="s">
        <v>184</v>
      </c>
      <c r="AU215" s="199" t="s">
        <v>80</v>
      </c>
      <c r="AV215" s="12" t="s">
        <v>80</v>
      </c>
      <c r="AW215" s="12" t="s">
        <v>35</v>
      </c>
      <c r="AX215" s="12" t="s">
        <v>78</v>
      </c>
      <c r="AY215" s="199" t="s">
        <v>167</v>
      </c>
    </row>
    <row r="216" spans="2:65" s="1" customFormat="1" ht="25.5" customHeight="1">
      <c r="B216" s="180"/>
      <c r="C216" s="181" t="s">
        <v>443</v>
      </c>
      <c r="D216" s="181" t="s">
        <v>169</v>
      </c>
      <c r="E216" s="182" t="s">
        <v>248</v>
      </c>
      <c r="F216" s="183" t="s">
        <v>249</v>
      </c>
      <c r="G216" s="184" t="s">
        <v>230</v>
      </c>
      <c r="H216" s="185">
        <v>245</v>
      </c>
      <c r="I216" s="186"/>
      <c r="J216" s="187">
        <f>ROUND(I216*H216,2)</f>
        <v>0</v>
      </c>
      <c r="K216" s="183" t="s">
        <v>179</v>
      </c>
      <c r="L216" s="41"/>
      <c r="M216" s="188" t="s">
        <v>5</v>
      </c>
      <c r="N216" s="189" t="s">
        <v>42</v>
      </c>
      <c r="O216" s="42"/>
      <c r="P216" s="190">
        <f>O216*H216</f>
        <v>0</v>
      </c>
      <c r="Q216" s="190">
        <v>9.8999999999999999E-4</v>
      </c>
      <c r="R216" s="190">
        <f>Q216*H216</f>
        <v>0.24254999999999999</v>
      </c>
      <c r="S216" s="190">
        <v>0</v>
      </c>
      <c r="T216" s="191">
        <f>S216*H216</f>
        <v>0</v>
      </c>
      <c r="AR216" s="24" t="s">
        <v>173</v>
      </c>
      <c r="AT216" s="24" t="s">
        <v>169</v>
      </c>
      <c r="AU216" s="24" t="s">
        <v>80</v>
      </c>
      <c r="AY216" s="24" t="s">
        <v>167</v>
      </c>
      <c r="BE216" s="192">
        <f>IF(N216="základní",J216,0)</f>
        <v>0</v>
      </c>
      <c r="BF216" s="192">
        <f>IF(N216="snížená",J216,0)</f>
        <v>0</v>
      </c>
      <c r="BG216" s="192">
        <f>IF(N216="zákl. přenesená",J216,0)</f>
        <v>0</v>
      </c>
      <c r="BH216" s="192">
        <f>IF(N216="sníž. přenesená",J216,0)</f>
        <v>0</v>
      </c>
      <c r="BI216" s="192">
        <f>IF(N216="nulová",J216,0)</f>
        <v>0</v>
      </c>
      <c r="BJ216" s="24" t="s">
        <v>78</v>
      </c>
      <c r="BK216" s="192">
        <f>ROUND(I216*H216,2)</f>
        <v>0</v>
      </c>
      <c r="BL216" s="24" t="s">
        <v>173</v>
      </c>
      <c r="BM216" s="24" t="s">
        <v>444</v>
      </c>
    </row>
    <row r="217" spans="2:65" s="1" customFormat="1" ht="27">
      <c r="B217" s="41"/>
      <c r="D217" s="193" t="s">
        <v>175</v>
      </c>
      <c r="F217" s="194" t="s">
        <v>251</v>
      </c>
      <c r="I217" s="195"/>
      <c r="L217" s="41"/>
      <c r="M217" s="196"/>
      <c r="N217" s="42"/>
      <c r="O217" s="42"/>
      <c r="P217" s="42"/>
      <c r="Q217" s="42"/>
      <c r="R217" s="42"/>
      <c r="S217" s="42"/>
      <c r="T217" s="70"/>
      <c r="AT217" s="24" t="s">
        <v>175</v>
      </c>
      <c r="AU217" s="24" t="s">
        <v>80</v>
      </c>
    </row>
    <row r="218" spans="2:65" s="1" customFormat="1" ht="16.5" customHeight="1">
      <c r="B218" s="180"/>
      <c r="C218" s="181" t="s">
        <v>445</v>
      </c>
      <c r="D218" s="181" t="s">
        <v>169</v>
      </c>
      <c r="E218" s="182" t="s">
        <v>252</v>
      </c>
      <c r="F218" s="183" t="s">
        <v>253</v>
      </c>
      <c r="G218" s="184" t="s">
        <v>230</v>
      </c>
      <c r="H218" s="185">
        <v>245</v>
      </c>
      <c r="I218" s="186"/>
      <c r="J218" s="187">
        <f>ROUND(I218*H218,2)</f>
        <v>0</v>
      </c>
      <c r="K218" s="183" t="s">
        <v>179</v>
      </c>
      <c r="L218" s="41"/>
      <c r="M218" s="188" t="s">
        <v>5</v>
      </c>
      <c r="N218" s="189" t="s">
        <v>42</v>
      </c>
      <c r="O218" s="42"/>
      <c r="P218" s="190">
        <f>O218*H218</f>
        <v>0</v>
      </c>
      <c r="Q218" s="190">
        <v>1.58E-3</v>
      </c>
      <c r="R218" s="190">
        <f>Q218*H218</f>
        <v>0.3871</v>
      </c>
      <c r="S218" s="190">
        <v>0</v>
      </c>
      <c r="T218" s="191">
        <f>S218*H218</f>
        <v>0</v>
      </c>
      <c r="AR218" s="24" t="s">
        <v>173</v>
      </c>
      <c r="AT218" s="24" t="s">
        <v>169</v>
      </c>
      <c r="AU218" s="24" t="s">
        <v>80</v>
      </c>
      <c r="AY218" s="24" t="s">
        <v>167</v>
      </c>
      <c r="BE218" s="192">
        <f>IF(N218="základní",J218,0)</f>
        <v>0</v>
      </c>
      <c r="BF218" s="192">
        <f>IF(N218="snížená",J218,0)</f>
        <v>0</v>
      </c>
      <c r="BG218" s="192">
        <f>IF(N218="zákl. přenesená",J218,0)</f>
        <v>0</v>
      </c>
      <c r="BH218" s="192">
        <f>IF(N218="sníž. přenesená",J218,0)</f>
        <v>0</v>
      </c>
      <c r="BI218" s="192">
        <f>IF(N218="nulová",J218,0)</f>
        <v>0</v>
      </c>
      <c r="BJ218" s="24" t="s">
        <v>78</v>
      </c>
      <c r="BK218" s="192">
        <f>ROUND(I218*H218,2)</f>
        <v>0</v>
      </c>
      <c r="BL218" s="24" t="s">
        <v>173</v>
      </c>
      <c r="BM218" s="24" t="s">
        <v>446</v>
      </c>
    </row>
    <row r="219" spans="2:65" s="1" customFormat="1">
      <c r="B219" s="41"/>
      <c r="D219" s="193" t="s">
        <v>175</v>
      </c>
      <c r="F219" s="194" t="s">
        <v>255</v>
      </c>
      <c r="I219" s="195"/>
      <c r="L219" s="41"/>
      <c r="M219" s="196"/>
      <c r="N219" s="42"/>
      <c r="O219" s="42"/>
      <c r="P219" s="42"/>
      <c r="Q219" s="42"/>
      <c r="R219" s="42"/>
      <c r="S219" s="42"/>
      <c r="T219" s="70"/>
      <c r="AT219" s="24" t="s">
        <v>175</v>
      </c>
      <c r="AU219" s="24" t="s">
        <v>80</v>
      </c>
    </row>
    <row r="220" spans="2:65" s="1" customFormat="1" ht="16.5" customHeight="1">
      <c r="B220" s="180"/>
      <c r="C220" s="181" t="s">
        <v>447</v>
      </c>
      <c r="D220" s="181" t="s">
        <v>169</v>
      </c>
      <c r="E220" s="182" t="s">
        <v>257</v>
      </c>
      <c r="F220" s="183" t="s">
        <v>2742</v>
      </c>
      <c r="G220" s="184" t="s">
        <v>230</v>
      </c>
      <c r="H220" s="185">
        <v>245</v>
      </c>
      <c r="I220" s="186"/>
      <c r="J220" s="187">
        <f>ROUND(I220*H220,2)</f>
        <v>0</v>
      </c>
      <c r="K220" s="183" t="s">
        <v>179</v>
      </c>
      <c r="L220" s="41"/>
      <c r="M220" s="188" t="s">
        <v>5</v>
      </c>
      <c r="N220" s="189" t="s">
        <v>42</v>
      </c>
      <c r="O220" s="42"/>
      <c r="P220" s="190">
        <f>O220*H220</f>
        <v>0</v>
      </c>
      <c r="Q220" s="190">
        <v>5.0000000000000001E-4</v>
      </c>
      <c r="R220" s="190">
        <f>Q220*H220</f>
        <v>0.1225</v>
      </c>
      <c r="S220" s="190">
        <v>0</v>
      </c>
      <c r="T220" s="191">
        <f>S220*H220</f>
        <v>0</v>
      </c>
      <c r="AR220" s="24" t="s">
        <v>173</v>
      </c>
      <c r="AT220" s="24" t="s">
        <v>169</v>
      </c>
      <c r="AU220" s="24" t="s">
        <v>80</v>
      </c>
      <c r="AY220" s="24" t="s">
        <v>167</v>
      </c>
      <c r="BE220" s="192">
        <f>IF(N220="základní",J220,0)</f>
        <v>0</v>
      </c>
      <c r="BF220" s="192">
        <f>IF(N220="snížená",J220,0)</f>
        <v>0</v>
      </c>
      <c r="BG220" s="192">
        <f>IF(N220="zákl. přenesená",J220,0)</f>
        <v>0</v>
      </c>
      <c r="BH220" s="192">
        <f>IF(N220="sníž. přenesená",J220,0)</f>
        <v>0</v>
      </c>
      <c r="BI220" s="192">
        <f>IF(N220="nulová",J220,0)</f>
        <v>0</v>
      </c>
      <c r="BJ220" s="24" t="s">
        <v>78</v>
      </c>
      <c r="BK220" s="192">
        <f>ROUND(I220*H220,2)</f>
        <v>0</v>
      </c>
      <c r="BL220" s="24" t="s">
        <v>173</v>
      </c>
      <c r="BM220" s="24" t="s">
        <v>448</v>
      </c>
    </row>
    <row r="221" spans="2:65" s="1" customFormat="1">
      <c r="B221" s="41"/>
      <c r="D221" s="193" t="s">
        <v>175</v>
      </c>
      <c r="F221" s="194" t="s">
        <v>2742</v>
      </c>
      <c r="I221" s="195"/>
      <c r="L221" s="41"/>
      <c r="M221" s="196"/>
      <c r="N221" s="42"/>
      <c r="O221" s="42"/>
      <c r="P221" s="42"/>
      <c r="Q221" s="42"/>
      <c r="R221" s="42"/>
      <c r="S221" s="42"/>
      <c r="T221" s="70"/>
      <c r="AT221" s="24" t="s">
        <v>175</v>
      </c>
      <c r="AU221" s="24" t="s">
        <v>80</v>
      </c>
    </row>
    <row r="222" spans="2:65" s="1" customFormat="1" ht="16.5" customHeight="1">
      <c r="B222" s="180"/>
      <c r="C222" s="181" t="s">
        <v>331</v>
      </c>
      <c r="D222" s="181" t="s">
        <v>169</v>
      </c>
      <c r="E222" s="182" t="s">
        <v>260</v>
      </c>
      <c r="F222" s="183" t="s">
        <v>449</v>
      </c>
      <c r="G222" s="184" t="s">
        <v>209</v>
      </c>
      <c r="H222" s="185">
        <v>1</v>
      </c>
      <c r="I222" s="186"/>
      <c r="J222" s="187">
        <f>ROUND(I222*H222,2)</f>
        <v>0</v>
      </c>
      <c r="K222" s="183" t="s">
        <v>5</v>
      </c>
      <c r="L222" s="41"/>
      <c r="M222" s="188" t="s">
        <v>5</v>
      </c>
      <c r="N222" s="189" t="s">
        <v>42</v>
      </c>
      <c r="O222" s="42"/>
      <c r="P222" s="190">
        <f>O222*H222</f>
        <v>0</v>
      </c>
      <c r="Q222" s="190">
        <v>0</v>
      </c>
      <c r="R222" s="190">
        <f>Q222*H222</f>
        <v>0</v>
      </c>
      <c r="S222" s="190">
        <v>0</v>
      </c>
      <c r="T222" s="191">
        <f>S222*H222</f>
        <v>0</v>
      </c>
      <c r="AR222" s="24" t="s">
        <v>173</v>
      </c>
      <c r="AT222" s="24" t="s">
        <v>169</v>
      </c>
      <c r="AU222" s="24" t="s">
        <v>80</v>
      </c>
      <c r="AY222" s="24" t="s">
        <v>167</v>
      </c>
      <c r="BE222" s="192">
        <f>IF(N222="základní",J222,0)</f>
        <v>0</v>
      </c>
      <c r="BF222" s="192">
        <f>IF(N222="snížená",J222,0)</f>
        <v>0</v>
      </c>
      <c r="BG222" s="192">
        <f>IF(N222="zákl. přenesená",J222,0)</f>
        <v>0</v>
      </c>
      <c r="BH222" s="192">
        <f>IF(N222="sníž. přenesená",J222,0)</f>
        <v>0</v>
      </c>
      <c r="BI222" s="192">
        <f>IF(N222="nulová",J222,0)</f>
        <v>0</v>
      </c>
      <c r="BJ222" s="24" t="s">
        <v>78</v>
      </c>
      <c r="BK222" s="192">
        <f>ROUND(I222*H222,2)</f>
        <v>0</v>
      </c>
      <c r="BL222" s="24" t="s">
        <v>173</v>
      </c>
      <c r="BM222" s="24" t="s">
        <v>450</v>
      </c>
    </row>
    <row r="223" spans="2:65" s="1" customFormat="1">
      <c r="B223" s="41"/>
      <c r="D223" s="193" t="s">
        <v>175</v>
      </c>
      <c r="F223" s="194" t="s">
        <v>449</v>
      </c>
      <c r="I223" s="195"/>
      <c r="L223" s="41"/>
      <c r="M223" s="196"/>
      <c r="N223" s="42"/>
      <c r="O223" s="42"/>
      <c r="P223" s="42"/>
      <c r="Q223" s="42"/>
      <c r="R223" s="42"/>
      <c r="S223" s="42"/>
      <c r="T223" s="70"/>
      <c r="AT223" s="24" t="s">
        <v>175</v>
      </c>
      <c r="AU223" s="24" t="s">
        <v>80</v>
      </c>
    </row>
    <row r="224" spans="2:65" s="1" customFormat="1" ht="27">
      <c r="B224" s="41"/>
      <c r="D224" s="193" t="s">
        <v>182</v>
      </c>
      <c r="F224" s="197" t="s">
        <v>329</v>
      </c>
      <c r="I224" s="195"/>
      <c r="L224" s="41"/>
      <c r="M224" s="196"/>
      <c r="N224" s="42"/>
      <c r="O224" s="42"/>
      <c r="P224" s="42"/>
      <c r="Q224" s="42"/>
      <c r="R224" s="42"/>
      <c r="S224" s="42"/>
      <c r="T224" s="70"/>
      <c r="AT224" s="24" t="s">
        <v>182</v>
      </c>
      <c r="AU224" s="24" t="s">
        <v>80</v>
      </c>
    </row>
    <row r="225" spans="2:65" s="1" customFormat="1" ht="16.5" customHeight="1">
      <c r="B225" s="180"/>
      <c r="C225" s="181" t="s">
        <v>451</v>
      </c>
      <c r="D225" s="181" t="s">
        <v>169</v>
      </c>
      <c r="E225" s="182" t="s">
        <v>452</v>
      </c>
      <c r="F225" s="183" t="s">
        <v>453</v>
      </c>
      <c r="G225" s="184" t="s">
        <v>209</v>
      </c>
      <c r="H225" s="185">
        <v>1</v>
      </c>
      <c r="I225" s="186"/>
      <c r="J225" s="187">
        <f>ROUND(I225*H225,2)</f>
        <v>0</v>
      </c>
      <c r="K225" s="183" t="s">
        <v>5</v>
      </c>
      <c r="L225" s="41"/>
      <c r="M225" s="188" t="s">
        <v>5</v>
      </c>
      <c r="N225" s="189" t="s">
        <v>42</v>
      </c>
      <c r="O225" s="42"/>
      <c r="P225" s="190">
        <f>O225*H225</f>
        <v>0</v>
      </c>
      <c r="Q225" s="190">
        <v>0</v>
      </c>
      <c r="R225" s="190">
        <f>Q225*H225</f>
        <v>0</v>
      </c>
      <c r="S225" s="190">
        <v>0</v>
      </c>
      <c r="T225" s="191">
        <f>S225*H225</f>
        <v>0</v>
      </c>
      <c r="AR225" s="24" t="s">
        <v>173</v>
      </c>
      <c r="AT225" s="24" t="s">
        <v>169</v>
      </c>
      <c r="AU225" s="24" t="s">
        <v>80</v>
      </c>
      <c r="AY225" s="24" t="s">
        <v>167</v>
      </c>
      <c r="BE225" s="192">
        <f>IF(N225="základní",J225,0)</f>
        <v>0</v>
      </c>
      <c r="BF225" s="192">
        <f>IF(N225="snížená",J225,0)</f>
        <v>0</v>
      </c>
      <c r="BG225" s="192">
        <f>IF(N225="zákl. přenesená",J225,0)</f>
        <v>0</v>
      </c>
      <c r="BH225" s="192">
        <f>IF(N225="sníž. přenesená",J225,0)</f>
        <v>0</v>
      </c>
      <c r="BI225" s="192">
        <f>IF(N225="nulová",J225,0)</f>
        <v>0</v>
      </c>
      <c r="BJ225" s="24" t="s">
        <v>78</v>
      </c>
      <c r="BK225" s="192">
        <f>ROUND(I225*H225,2)</f>
        <v>0</v>
      </c>
      <c r="BL225" s="24" t="s">
        <v>173</v>
      </c>
      <c r="BM225" s="24" t="s">
        <v>454</v>
      </c>
    </row>
    <row r="226" spans="2:65" s="1" customFormat="1">
      <c r="B226" s="41"/>
      <c r="D226" s="193" t="s">
        <v>175</v>
      </c>
      <c r="F226" s="194" t="s">
        <v>453</v>
      </c>
      <c r="I226" s="195"/>
      <c r="L226" s="41"/>
      <c r="M226" s="196"/>
      <c r="N226" s="42"/>
      <c r="O226" s="42"/>
      <c r="P226" s="42"/>
      <c r="Q226" s="42"/>
      <c r="R226" s="42"/>
      <c r="S226" s="42"/>
      <c r="T226" s="70"/>
      <c r="AT226" s="24" t="s">
        <v>175</v>
      </c>
      <c r="AU226" s="24" t="s">
        <v>80</v>
      </c>
    </row>
    <row r="227" spans="2:65" s="1" customFormat="1" ht="27">
      <c r="B227" s="41"/>
      <c r="D227" s="193" t="s">
        <v>182</v>
      </c>
      <c r="F227" s="197" t="s">
        <v>329</v>
      </c>
      <c r="I227" s="195"/>
      <c r="L227" s="41"/>
      <c r="M227" s="196"/>
      <c r="N227" s="42"/>
      <c r="O227" s="42"/>
      <c r="P227" s="42"/>
      <c r="Q227" s="42"/>
      <c r="R227" s="42"/>
      <c r="S227" s="42"/>
      <c r="T227" s="70"/>
      <c r="AT227" s="24" t="s">
        <v>182</v>
      </c>
      <c r="AU227" s="24" t="s">
        <v>80</v>
      </c>
    </row>
    <row r="228" spans="2:65" s="11" customFormat="1" ht="29.85" customHeight="1">
      <c r="B228" s="167"/>
      <c r="D228" s="168" t="s">
        <v>70</v>
      </c>
      <c r="E228" s="178" t="s">
        <v>263</v>
      </c>
      <c r="F228" s="178" t="s">
        <v>264</v>
      </c>
      <c r="I228" s="170"/>
      <c r="J228" s="179">
        <f>BK228</f>
        <v>0</v>
      </c>
      <c r="L228" s="167"/>
      <c r="M228" s="172"/>
      <c r="N228" s="173"/>
      <c r="O228" s="173"/>
      <c r="P228" s="174">
        <f>SUM(P229:P235)</f>
        <v>0</v>
      </c>
      <c r="Q228" s="173"/>
      <c r="R228" s="174">
        <f>SUM(R229:R235)</f>
        <v>0</v>
      </c>
      <c r="S228" s="173"/>
      <c r="T228" s="175">
        <f>SUM(T229:T235)</f>
        <v>0</v>
      </c>
      <c r="AR228" s="168" t="s">
        <v>78</v>
      </c>
      <c r="AT228" s="176" t="s">
        <v>70</v>
      </c>
      <c r="AU228" s="176" t="s">
        <v>78</v>
      </c>
      <c r="AY228" s="168" t="s">
        <v>167</v>
      </c>
      <c r="BK228" s="177">
        <f>SUM(BK229:BK235)</f>
        <v>0</v>
      </c>
    </row>
    <row r="229" spans="2:65" s="1" customFormat="1" ht="25.5" customHeight="1">
      <c r="B229" s="180"/>
      <c r="C229" s="181" t="s">
        <v>455</v>
      </c>
      <c r="D229" s="181" t="s">
        <v>169</v>
      </c>
      <c r="E229" s="182" t="s">
        <v>266</v>
      </c>
      <c r="F229" s="183" t="s">
        <v>267</v>
      </c>
      <c r="G229" s="184" t="s">
        <v>268</v>
      </c>
      <c r="H229" s="185">
        <v>21.117999999999999</v>
      </c>
      <c r="I229" s="186"/>
      <c r="J229" s="187">
        <f>ROUND(I229*H229,2)</f>
        <v>0</v>
      </c>
      <c r="K229" s="183" t="s">
        <v>179</v>
      </c>
      <c r="L229" s="41"/>
      <c r="M229" s="188" t="s">
        <v>5</v>
      </c>
      <c r="N229" s="189" t="s">
        <v>42</v>
      </c>
      <c r="O229" s="42"/>
      <c r="P229" s="190">
        <f>O229*H229</f>
        <v>0</v>
      </c>
      <c r="Q229" s="190">
        <v>0</v>
      </c>
      <c r="R229" s="190">
        <f>Q229*H229</f>
        <v>0</v>
      </c>
      <c r="S229" s="190">
        <v>0</v>
      </c>
      <c r="T229" s="191">
        <f>S229*H229</f>
        <v>0</v>
      </c>
      <c r="AR229" s="24" t="s">
        <v>173</v>
      </c>
      <c r="AT229" s="24" t="s">
        <v>169</v>
      </c>
      <c r="AU229" s="24" t="s">
        <v>80</v>
      </c>
      <c r="AY229" s="24" t="s">
        <v>167</v>
      </c>
      <c r="BE229" s="192">
        <f>IF(N229="základní",J229,0)</f>
        <v>0</v>
      </c>
      <c r="BF229" s="192">
        <f>IF(N229="snížená",J229,0)</f>
        <v>0</v>
      </c>
      <c r="BG229" s="192">
        <f>IF(N229="zákl. přenesená",J229,0)</f>
        <v>0</v>
      </c>
      <c r="BH229" s="192">
        <f>IF(N229="sníž. přenesená",J229,0)</f>
        <v>0</v>
      </c>
      <c r="BI229" s="192">
        <f>IF(N229="nulová",J229,0)</f>
        <v>0</v>
      </c>
      <c r="BJ229" s="24" t="s">
        <v>78</v>
      </c>
      <c r="BK229" s="192">
        <f>ROUND(I229*H229,2)</f>
        <v>0</v>
      </c>
      <c r="BL229" s="24" t="s">
        <v>173</v>
      </c>
      <c r="BM229" s="24" t="s">
        <v>456</v>
      </c>
    </row>
    <row r="230" spans="2:65" s="1" customFormat="1" ht="27">
      <c r="B230" s="41"/>
      <c r="D230" s="193" t="s">
        <v>175</v>
      </c>
      <c r="F230" s="194" t="s">
        <v>270</v>
      </c>
      <c r="I230" s="195"/>
      <c r="L230" s="41"/>
      <c r="M230" s="196"/>
      <c r="N230" s="42"/>
      <c r="O230" s="42"/>
      <c r="P230" s="42"/>
      <c r="Q230" s="42"/>
      <c r="R230" s="42"/>
      <c r="S230" s="42"/>
      <c r="T230" s="70"/>
      <c r="AT230" s="24" t="s">
        <v>175</v>
      </c>
      <c r="AU230" s="24" t="s">
        <v>80</v>
      </c>
    </row>
    <row r="231" spans="2:65" s="1" customFormat="1" ht="25.5" customHeight="1">
      <c r="B231" s="180"/>
      <c r="C231" s="181" t="s">
        <v>457</v>
      </c>
      <c r="D231" s="181" t="s">
        <v>169</v>
      </c>
      <c r="E231" s="182" t="s">
        <v>272</v>
      </c>
      <c r="F231" s="183" t="s">
        <v>273</v>
      </c>
      <c r="G231" s="184" t="s">
        <v>268</v>
      </c>
      <c r="H231" s="185">
        <v>190.06200000000001</v>
      </c>
      <c r="I231" s="186"/>
      <c r="J231" s="187">
        <f>ROUND(I231*H231,2)</f>
        <v>0</v>
      </c>
      <c r="K231" s="183" t="s">
        <v>179</v>
      </c>
      <c r="L231" s="41"/>
      <c r="M231" s="188" t="s">
        <v>5</v>
      </c>
      <c r="N231" s="189" t="s">
        <v>42</v>
      </c>
      <c r="O231" s="42"/>
      <c r="P231" s="190">
        <f>O231*H231</f>
        <v>0</v>
      </c>
      <c r="Q231" s="190">
        <v>0</v>
      </c>
      <c r="R231" s="190">
        <f>Q231*H231</f>
        <v>0</v>
      </c>
      <c r="S231" s="190">
        <v>0</v>
      </c>
      <c r="T231" s="191">
        <f>S231*H231</f>
        <v>0</v>
      </c>
      <c r="AR231" s="24" t="s">
        <v>173</v>
      </c>
      <c r="AT231" s="24" t="s">
        <v>169</v>
      </c>
      <c r="AU231" s="24" t="s">
        <v>80</v>
      </c>
      <c r="AY231" s="24" t="s">
        <v>167</v>
      </c>
      <c r="BE231" s="192">
        <f>IF(N231="základní",J231,0)</f>
        <v>0</v>
      </c>
      <c r="BF231" s="192">
        <f>IF(N231="snížená",J231,0)</f>
        <v>0</v>
      </c>
      <c r="BG231" s="192">
        <f>IF(N231="zákl. přenesená",J231,0)</f>
        <v>0</v>
      </c>
      <c r="BH231" s="192">
        <f>IF(N231="sníž. přenesená",J231,0)</f>
        <v>0</v>
      </c>
      <c r="BI231" s="192">
        <f>IF(N231="nulová",J231,0)</f>
        <v>0</v>
      </c>
      <c r="BJ231" s="24" t="s">
        <v>78</v>
      </c>
      <c r="BK231" s="192">
        <f>ROUND(I231*H231,2)</f>
        <v>0</v>
      </c>
      <c r="BL231" s="24" t="s">
        <v>173</v>
      </c>
      <c r="BM231" s="24" t="s">
        <v>458</v>
      </c>
    </row>
    <row r="232" spans="2:65" s="1" customFormat="1" ht="27">
      <c r="B232" s="41"/>
      <c r="D232" s="193" t="s">
        <v>175</v>
      </c>
      <c r="F232" s="194" t="s">
        <v>275</v>
      </c>
      <c r="I232" s="195"/>
      <c r="L232" s="41"/>
      <c r="M232" s="196"/>
      <c r="N232" s="42"/>
      <c r="O232" s="42"/>
      <c r="P232" s="42"/>
      <c r="Q232" s="42"/>
      <c r="R232" s="42"/>
      <c r="S232" s="42"/>
      <c r="T232" s="70"/>
      <c r="AT232" s="24" t="s">
        <v>175</v>
      </c>
      <c r="AU232" s="24" t="s">
        <v>80</v>
      </c>
    </row>
    <row r="233" spans="2:65" s="12" customFormat="1">
      <c r="B233" s="198"/>
      <c r="D233" s="193" t="s">
        <v>184</v>
      </c>
      <c r="F233" s="200" t="s">
        <v>459</v>
      </c>
      <c r="H233" s="201">
        <v>190.06200000000001</v>
      </c>
      <c r="I233" s="202"/>
      <c r="L233" s="198"/>
      <c r="M233" s="203"/>
      <c r="N233" s="204"/>
      <c r="O233" s="204"/>
      <c r="P233" s="204"/>
      <c r="Q233" s="204"/>
      <c r="R233" s="204"/>
      <c r="S233" s="204"/>
      <c r="T233" s="205"/>
      <c r="AT233" s="199" t="s">
        <v>184</v>
      </c>
      <c r="AU233" s="199" t="s">
        <v>80</v>
      </c>
      <c r="AV233" s="12" t="s">
        <v>80</v>
      </c>
      <c r="AW233" s="12" t="s">
        <v>6</v>
      </c>
      <c r="AX233" s="12" t="s">
        <v>78</v>
      </c>
      <c r="AY233" s="199" t="s">
        <v>167</v>
      </c>
    </row>
    <row r="234" spans="2:65" s="1" customFormat="1" ht="25.5" customHeight="1">
      <c r="B234" s="180"/>
      <c r="C234" s="181" t="s">
        <v>460</v>
      </c>
      <c r="D234" s="181" t="s">
        <v>169</v>
      </c>
      <c r="E234" s="182" t="s">
        <v>278</v>
      </c>
      <c r="F234" s="183" t="s">
        <v>279</v>
      </c>
      <c r="G234" s="184" t="s">
        <v>268</v>
      </c>
      <c r="H234" s="185">
        <v>21.018000000000001</v>
      </c>
      <c r="I234" s="186"/>
      <c r="J234" s="187">
        <f>ROUND(I234*H234,2)</f>
        <v>0</v>
      </c>
      <c r="K234" s="183" t="s">
        <v>179</v>
      </c>
      <c r="L234" s="41"/>
      <c r="M234" s="188" t="s">
        <v>5</v>
      </c>
      <c r="N234" s="189" t="s">
        <v>42</v>
      </c>
      <c r="O234" s="42"/>
      <c r="P234" s="190">
        <f>O234*H234</f>
        <v>0</v>
      </c>
      <c r="Q234" s="190">
        <v>0</v>
      </c>
      <c r="R234" s="190">
        <f>Q234*H234</f>
        <v>0</v>
      </c>
      <c r="S234" s="190">
        <v>0</v>
      </c>
      <c r="T234" s="191">
        <f>S234*H234</f>
        <v>0</v>
      </c>
      <c r="AR234" s="24" t="s">
        <v>173</v>
      </c>
      <c r="AT234" s="24" t="s">
        <v>169</v>
      </c>
      <c r="AU234" s="24" t="s">
        <v>80</v>
      </c>
      <c r="AY234" s="24" t="s">
        <v>167</v>
      </c>
      <c r="BE234" s="192">
        <f>IF(N234="základní",J234,0)</f>
        <v>0</v>
      </c>
      <c r="BF234" s="192">
        <f>IF(N234="snížená",J234,0)</f>
        <v>0</v>
      </c>
      <c r="BG234" s="192">
        <f>IF(N234="zákl. přenesená",J234,0)</f>
        <v>0</v>
      </c>
      <c r="BH234" s="192">
        <f>IF(N234="sníž. přenesená",J234,0)</f>
        <v>0</v>
      </c>
      <c r="BI234" s="192">
        <f>IF(N234="nulová",J234,0)</f>
        <v>0</v>
      </c>
      <c r="BJ234" s="24" t="s">
        <v>78</v>
      </c>
      <c r="BK234" s="192">
        <f>ROUND(I234*H234,2)</f>
        <v>0</v>
      </c>
      <c r="BL234" s="24" t="s">
        <v>173</v>
      </c>
      <c r="BM234" s="24" t="s">
        <v>461</v>
      </c>
    </row>
    <row r="235" spans="2:65" s="1" customFormat="1" ht="27">
      <c r="B235" s="41"/>
      <c r="D235" s="193" t="s">
        <v>175</v>
      </c>
      <c r="F235" s="194" t="s">
        <v>281</v>
      </c>
      <c r="I235" s="195"/>
      <c r="L235" s="41"/>
      <c r="M235" s="196"/>
      <c r="N235" s="42"/>
      <c r="O235" s="42"/>
      <c r="P235" s="42"/>
      <c r="Q235" s="42"/>
      <c r="R235" s="42"/>
      <c r="S235" s="42"/>
      <c r="T235" s="70"/>
      <c r="AT235" s="24" t="s">
        <v>175</v>
      </c>
      <c r="AU235" s="24" t="s">
        <v>80</v>
      </c>
    </row>
    <row r="236" spans="2:65" s="11" customFormat="1" ht="29.85" customHeight="1">
      <c r="B236" s="167"/>
      <c r="D236" s="168" t="s">
        <v>70</v>
      </c>
      <c r="E236" s="178" t="s">
        <v>282</v>
      </c>
      <c r="F236" s="178" t="s">
        <v>283</v>
      </c>
      <c r="I236" s="170"/>
      <c r="J236" s="179">
        <f>BK236</f>
        <v>0</v>
      </c>
      <c r="L236" s="167"/>
      <c r="M236" s="172"/>
      <c r="N236" s="173"/>
      <c r="O236" s="173"/>
      <c r="P236" s="174">
        <f>SUM(P237:P238)</f>
        <v>0</v>
      </c>
      <c r="Q236" s="173"/>
      <c r="R236" s="174">
        <f>SUM(R237:R238)</f>
        <v>0</v>
      </c>
      <c r="S236" s="173"/>
      <c r="T236" s="175">
        <f>SUM(T237:T238)</f>
        <v>0</v>
      </c>
      <c r="AR236" s="168" t="s">
        <v>78</v>
      </c>
      <c r="AT236" s="176" t="s">
        <v>70</v>
      </c>
      <c r="AU236" s="176" t="s">
        <v>78</v>
      </c>
      <c r="AY236" s="168" t="s">
        <v>167</v>
      </c>
      <c r="BK236" s="177">
        <f>SUM(BK237:BK238)</f>
        <v>0</v>
      </c>
    </row>
    <row r="237" spans="2:65" s="1" customFormat="1" ht="25.5" customHeight="1">
      <c r="B237" s="180"/>
      <c r="C237" s="181" t="s">
        <v>233</v>
      </c>
      <c r="D237" s="181" t="s">
        <v>169</v>
      </c>
      <c r="E237" s="182" t="s">
        <v>284</v>
      </c>
      <c r="F237" s="183" t="s">
        <v>285</v>
      </c>
      <c r="G237" s="184" t="s">
        <v>268</v>
      </c>
      <c r="H237" s="185">
        <v>35.972999999999999</v>
      </c>
      <c r="I237" s="186"/>
      <c r="J237" s="187">
        <f>ROUND(I237*H237,2)</f>
        <v>0</v>
      </c>
      <c r="K237" s="183" t="s">
        <v>179</v>
      </c>
      <c r="L237" s="41"/>
      <c r="M237" s="188" t="s">
        <v>5</v>
      </c>
      <c r="N237" s="189" t="s">
        <v>42</v>
      </c>
      <c r="O237" s="42"/>
      <c r="P237" s="190">
        <f>O237*H237</f>
        <v>0</v>
      </c>
      <c r="Q237" s="190">
        <v>0</v>
      </c>
      <c r="R237" s="190">
        <f>Q237*H237</f>
        <v>0</v>
      </c>
      <c r="S237" s="190">
        <v>0</v>
      </c>
      <c r="T237" s="191">
        <f>S237*H237</f>
        <v>0</v>
      </c>
      <c r="AR237" s="24" t="s">
        <v>173</v>
      </c>
      <c r="AT237" s="24" t="s">
        <v>169</v>
      </c>
      <c r="AU237" s="24" t="s">
        <v>80</v>
      </c>
      <c r="AY237" s="24" t="s">
        <v>167</v>
      </c>
      <c r="BE237" s="192">
        <f>IF(N237="základní",J237,0)</f>
        <v>0</v>
      </c>
      <c r="BF237" s="192">
        <f>IF(N237="snížená",J237,0)</f>
        <v>0</v>
      </c>
      <c r="BG237" s="192">
        <f>IF(N237="zákl. přenesená",J237,0)</f>
        <v>0</v>
      </c>
      <c r="BH237" s="192">
        <f>IF(N237="sníž. přenesená",J237,0)</f>
        <v>0</v>
      </c>
      <c r="BI237" s="192">
        <f>IF(N237="nulová",J237,0)</f>
        <v>0</v>
      </c>
      <c r="BJ237" s="24" t="s">
        <v>78</v>
      </c>
      <c r="BK237" s="192">
        <f>ROUND(I237*H237,2)</f>
        <v>0</v>
      </c>
      <c r="BL237" s="24" t="s">
        <v>173</v>
      </c>
      <c r="BM237" s="24" t="s">
        <v>462</v>
      </c>
    </row>
    <row r="238" spans="2:65" s="1" customFormat="1" ht="40.5">
      <c r="B238" s="41"/>
      <c r="D238" s="193" t="s">
        <v>175</v>
      </c>
      <c r="F238" s="194" t="s">
        <v>287</v>
      </c>
      <c r="I238" s="195"/>
      <c r="L238" s="41"/>
      <c r="M238" s="196"/>
      <c r="N238" s="42"/>
      <c r="O238" s="42"/>
      <c r="P238" s="42"/>
      <c r="Q238" s="42"/>
      <c r="R238" s="42"/>
      <c r="S238" s="42"/>
      <c r="T238" s="70"/>
      <c r="AT238" s="24" t="s">
        <v>175</v>
      </c>
      <c r="AU238" s="24" t="s">
        <v>80</v>
      </c>
    </row>
    <row r="239" spans="2:65" s="11" customFormat="1" ht="37.35" customHeight="1">
      <c r="B239" s="167"/>
      <c r="D239" s="168" t="s">
        <v>70</v>
      </c>
      <c r="E239" s="169" t="s">
        <v>288</v>
      </c>
      <c r="F239" s="169" t="s">
        <v>289</v>
      </c>
      <c r="I239" s="170"/>
      <c r="J239" s="171">
        <f>BK239</f>
        <v>0</v>
      </c>
      <c r="L239" s="167"/>
      <c r="M239" s="172"/>
      <c r="N239" s="173"/>
      <c r="O239" s="173"/>
      <c r="P239" s="174">
        <f>P240+P253</f>
        <v>0</v>
      </c>
      <c r="Q239" s="173"/>
      <c r="R239" s="174">
        <f>R240+R253</f>
        <v>2.4850000000000004E-2</v>
      </c>
      <c r="S239" s="173"/>
      <c r="T239" s="175">
        <f>T240+T253</f>
        <v>0</v>
      </c>
      <c r="AR239" s="168" t="s">
        <v>80</v>
      </c>
      <c r="AT239" s="176" t="s">
        <v>70</v>
      </c>
      <c r="AU239" s="176" t="s">
        <v>71</v>
      </c>
      <c r="AY239" s="168" t="s">
        <v>167</v>
      </c>
      <c r="BK239" s="177">
        <f>BK240+BK253</f>
        <v>0</v>
      </c>
    </row>
    <row r="240" spans="2:65" s="11" customFormat="1" ht="19.899999999999999" customHeight="1">
      <c r="B240" s="167"/>
      <c r="D240" s="168" t="s">
        <v>70</v>
      </c>
      <c r="E240" s="178" t="s">
        <v>290</v>
      </c>
      <c r="F240" s="178" t="s">
        <v>291</v>
      </c>
      <c r="I240" s="170"/>
      <c r="J240" s="179">
        <f>BK240</f>
        <v>0</v>
      </c>
      <c r="L240" s="167"/>
      <c r="M240" s="172"/>
      <c r="N240" s="173"/>
      <c r="O240" s="173"/>
      <c r="P240" s="174">
        <f>SUM(P241:P252)</f>
        <v>0</v>
      </c>
      <c r="Q240" s="173"/>
      <c r="R240" s="174">
        <f>SUM(R241:R252)</f>
        <v>0</v>
      </c>
      <c r="S240" s="173"/>
      <c r="T240" s="175">
        <f>SUM(T241:T252)</f>
        <v>0</v>
      </c>
      <c r="AR240" s="168" t="s">
        <v>80</v>
      </c>
      <c r="AT240" s="176" t="s">
        <v>70</v>
      </c>
      <c r="AU240" s="176" t="s">
        <v>78</v>
      </c>
      <c r="AY240" s="168" t="s">
        <v>167</v>
      </c>
      <c r="BK240" s="177">
        <f>SUM(BK241:BK252)</f>
        <v>0</v>
      </c>
    </row>
    <row r="241" spans="2:65" s="1" customFormat="1" ht="25.5" customHeight="1">
      <c r="B241" s="180"/>
      <c r="C241" s="181" t="s">
        <v>463</v>
      </c>
      <c r="D241" s="181" t="s">
        <v>169</v>
      </c>
      <c r="E241" s="182" t="s">
        <v>293</v>
      </c>
      <c r="F241" s="183" t="s">
        <v>464</v>
      </c>
      <c r="G241" s="184" t="s">
        <v>203</v>
      </c>
      <c r="H241" s="185">
        <v>550</v>
      </c>
      <c r="I241" s="186"/>
      <c r="J241" s="187">
        <f>ROUND(I241*H241,2)</f>
        <v>0</v>
      </c>
      <c r="K241" s="183" t="s">
        <v>5</v>
      </c>
      <c r="L241" s="41"/>
      <c r="M241" s="188" t="s">
        <v>5</v>
      </c>
      <c r="N241" s="189" t="s">
        <v>42</v>
      </c>
      <c r="O241" s="42"/>
      <c r="P241" s="190">
        <f>O241*H241</f>
        <v>0</v>
      </c>
      <c r="Q241" s="190">
        <v>0</v>
      </c>
      <c r="R241" s="190">
        <f>Q241*H241</f>
        <v>0</v>
      </c>
      <c r="S241" s="190">
        <v>0</v>
      </c>
      <c r="T241" s="191">
        <f>S241*H241</f>
        <v>0</v>
      </c>
      <c r="AR241" s="24" t="s">
        <v>256</v>
      </c>
      <c r="AT241" s="24" t="s">
        <v>169</v>
      </c>
      <c r="AU241" s="24" t="s">
        <v>80</v>
      </c>
      <c r="AY241" s="24" t="s">
        <v>167</v>
      </c>
      <c r="BE241" s="192">
        <f>IF(N241="základní",J241,0)</f>
        <v>0</v>
      </c>
      <c r="BF241" s="192">
        <f>IF(N241="snížená",J241,0)</f>
        <v>0</v>
      </c>
      <c r="BG241" s="192">
        <f>IF(N241="zákl. přenesená",J241,0)</f>
        <v>0</v>
      </c>
      <c r="BH241" s="192">
        <f>IF(N241="sníž. přenesená",J241,0)</f>
        <v>0</v>
      </c>
      <c r="BI241" s="192">
        <f>IF(N241="nulová",J241,0)</f>
        <v>0</v>
      </c>
      <c r="BJ241" s="24" t="s">
        <v>78</v>
      </c>
      <c r="BK241" s="192">
        <f>ROUND(I241*H241,2)</f>
        <v>0</v>
      </c>
      <c r="BL241" s="24" t="s">
        <v>256</v>
      </c>
      <c r="BM241" s="24" t="s">
        <v>465</v>
      </c>
    </row>
    <row r="242" spans="2:65" s="1" customFormat="1">
      <c r="B242" s="41"/>
      <c r="D242" s="193" t="s">
        <v>175</v>
      </c>
      <c r="F242" s="194" t="s">
        <v>464</v>
      </c>
      <c r="I242" s="195"/>
      <c r="L242" s="41"/>
      <c r="M242" s="196"/>
      <c r="N242" s="42"/>
      <c r="O242" s="42"/>
      <c r="P242" s="42"/>
      <c r="Q242" s="42"/>
      <c r="R242" s="42"/>
      <c r="S242" s="42"/>
      <c r="T242" s="70"/>
      <c r="AT242" s="24" t="s">
        <v>175</v>
      </c>
      <c r="AU242" s="24" t="s">
        <v>80</v>
      </c>
    </row>
    <row r="243" spans="2:65" s="1" customFormat="1" ht="27">
      <c r="B243" s="41"/>
      <c r="D243" s="193" t="s">
        <v>182</v>
      </c>
      <c r="F243" s="197" t="s">
        <v>329</v>
      </c>
      <c r="I243" s="195"/>
      <c r="L243" s="41"/>
      <c r="M243" s="196"/>
      <c r="N243" s="42"/>
      <c r="O243" s="42"/>
      <c r="P243" s="42"/>
      <c r="Q243" s="42"/>
      <c r="R243" s="42"/>
      <c r="S243" s="42"/>
      <c r="T243" s="70"/>
      <c r="AT243" s="24" t="s">
        <v>182</v>
      </c>
      <c r="AU243" s="24" t="s">
        <v>80</v>
      </c>
    </row>
    <row r="244" spans="2:65" s="12" customFormat="1">
      <c r="B244" s="198"/>
      <c r="D244" s="193" t="s">
        <v>184</v>
      </c>
      <c r="E244" s="199" t="s">
        <v>5</v>
      </c>
      <c r="F244" s="200" t="s">
        <v>466</v>
      </c>
      <c r="H244" s="201">
        <v>550</v>
      </c>
      <c r="I244" s="202"/>
      <c r="L244" s="198"/>
      <c r="M244" s="203"/>
      <c r="N244" s="204"/>
      <c r="O244" s="204"/>
      <c r="P244" s="204"/>
      <c r="Q244" s="204"/>
      <c r="R244" s="204"/>
      <c r="S244" s="204"/>
      <c r="T244" s="205"/>
      <c r="AT244" s="199" t="s">
        <v>184</v>
      </c>
      <c r="AU244" s="199" t="s">
        <v>80</v>
      </c>
      <c r="AV244" s="12" t="s">
        <v>80</v>
      </c>
      <c r="AW244" s="12" t="s">
        <v>35</v>
      </c>
      <c r="AX244" s="12" t="s">
        <v>78</v>
      </c>
      <c r="AY244" s="199" t="s">
        <v>167</v>
      </c>
    </row>
    <row r="245" spans="2:65" s="1" customFormat="1" ht="25.5" customHeight="1">
      <c r="B245" s="180"/>
      <c r="C245" s="181" t="s">
        <v>467</v>
      </c>
      <c r="D245" s="181" t="s">
        <v>169</v>
      </c>
      <c r="E245" s="182" t="s">
        <v>468</v>
      </c>
      <c r="F245" s="183" t="s">
        <v>469</v>
      </c>
      <c r="G245" s="184" t="s">
        <v>209</v>
      </c>
      <c r="H245" s="185">
        <v>3</v>
      </c>
      <c r="I245" s="186"/>
      <c r="J245" s="187">
        <f>ROUND(I245*H245,2)</f>
        <v>0</v>
      </c>
      <c r="K245" s="183" t="s">
        <v>5</v>
      </c>
      <c r="L245" s="41"/>
      <c r="M245" s="188" t="s">
        <v>5</v>
      </c>
      <c r="N245" s="189" t="s">
        <v>42</v>
      </c>
      <c r="O245" s="42"/>
      <c r="P245" s="190">
        <f>O245*H245</f>
        <v>0</v>
      </c>
      <c r="Q245" s="190">
        <v>0</v>
      </c>
      <c r="R245" s="190">
        <f>Q245*H245</f>
        <v>0</v>
      </c>
      <c r="S245" s="190">
        <v>0</v>
      </c>
      <c r="T245" s="191">
        <f>S245*H245</f>
        <v>0</v>
      </c>
      <c r="AR245" s="24" t="s">
        <v>256</v>
      </c>
      <c r="AT245" s="24" t="s">
        <v>169</v>
      </c>
      <c r="AU245" s="24" t="s">
        <v>80</v>
      </c>
      <c r="AY245" s="24" t="s">
        <v>167</v>
      </c>
      <c r="BE245" s="192">
        <f>IF(N245="základní",J245,0)</f>
        <v>0</v>
      </c>
      <c r="BF245" s="192">
        <f>IF(N245="snížená",J245,0)</f>
        <v>0</v>
      </c>
      <c r="BG245" s="192">
        <f>IF(N245="zákl. přenesená",J245,0)</f>
        <v>0</v>
      </c>
      <c r="BH245" s="192">
        <f>IF(N245="sníž. přenesená",J245,0)</f>
        <v>0</v>
      </c>
      <c r="BI245" s="192">
        <f>IF(N245="nulová",J245,0)</f>
        <v>0</v>
      </c>
      <c r="BJ245" s="24" t="s">
        <v>78</v>
      </c>
      <c r="BK245" s="192">
        <f>ROUND(I245*H245,2)</f>
        <v>0</v>
      </c>
      <c r="BL245" s="24" t="s">
        <v>256</v>
      </c>
      <c r="BM245" s="24" t="s">
        <v>470</v>
      </c>
    </row>
    <row r="246" spans="2:65" s="1" customFormat="1">
      <c r="B246" s="41"/>
      <c r="D246" s="193" t="s">
        <v>175</v>
      </c>
      <c r="F246" s="194" t="s">
        <v>469</v>
      </c>
      <c r="I246" s="195"/>
      <c r="L246" s="41"/>
      <c r="M246" s="196"/>
      <c r="N246" s="42"/>
      <c r="O246" s="42"/>
      <c r="P246" s="42"/>
      <c r="Q246" s="42"/>
      <c r="R246" s="42"/>
      <c r="S246" s="42"/>
      <c r="T246" s="70"/>
      <c r="AT246" s="24" t="s">
        <v>175</v>
      </c>
      <c r="AU246" s="24" t="s">
        <v>80</v>
      </c>
    </row>
    <row r="247" spans="2:65" s="1" customFormat="1" ht="27">
      <c r="B247" s="41"/>
      <c r="D247" s="193" t="s">
        <v>182</v>
      </c>
      <c r="F247" s="197" t="s">
        <v>329</v>
      </c>
      <c r="I247" s="195"/>
      <c r="L247" s="41"/>
      <c r="M247" s="196"/>
      <c r="N247" s="42"/>
      <c r="O247" s="42"/>
      <c r="P247" s="42"/>
      <c r="Q247" s="42"/>
      <c r="R247" s="42"/>
      <c r="S247" s="42"/>
      <c r="T247" s="70"/>
      <c r="AT247" s="24" t="s">
        <v>182</v>
      </c>
      <c r="AU247" s="24" t="s">
        <v>80</v>
      </c>
    </row>
    <row r="248" spans="2:65" s="12" customFormat="1">
      <c r="B248" s="198"/>
      <c r="D248" s="193" t="s">
        <v>184</v>
      </c>
      <c r="E248" s="199" t="s">
        <v>5</v>
      </c>
      <c r="F248" s="200" t="s">
        <v>186</v>
      </c>
      <c r="H248" s="201">
        <v>3</v>
      </c>
      <c r="I248" s="202"/>
      <c r="L248" s="198"/>
      <c r="M248" s="203"/>
      <c r="N248" s="204"/>
      <c r="O248" s="204"/>
      <c r="P248" s="204"/>
      <c r="Q248" s="204"/>
      <c r="R248" s="204"/>
      <c r="S248" s="204"/>
      <c r="T248" s="205"/>
      <c r="AT248" s="199" t="s">
        <v>184</v>
      </c>
      <c r="AU248" s="199" t="s">
        <v>80</v>
      </c>
      <c r="AV248" s="12" t="s">
        <v>80</v>
      </c>
      <c r="AW248" s="12" t="s">
        <v>35</v>
      </c>
      <c r="AX248" s="12" t="s">
        <v>78</v>
      </c>
      <c r="AY248" s="199" t="s">
        <v>167</v>
      </c>
    </row>
    <row r="249" spans="2:65" s="1" customFormat="1" ht="25.5" customHeight="1">
      <c r="B249" s="180"/>
      <c r="C249" s="181" t="s">
        <v>471</v>
      </c>
      <c r="D249" s="181" t="s">
        <v>169</v>
      </c>
      <c r="E249" s="182" t="s">
        <v>472</v>
      </c>
      <c r="F249" s="183" t="s">
        <v>473</v>
      </c>
      <c r="G249" s="184" t="s">
        <v>209</v>
      </c>
      <c r="H249" s="185">
        <v>1</v>
      </c>
      <c r="I249" s="186"/>
      <c r="J249" s="187">
        <f>ROUND(I249*H249,2)</f>
        <v>0</v>
      </c>
      <c r="K249" s="183" t="s">
        <v>5</v>
      </c>
      <c r="L249" s="41"/>
      <c r="M249" s="188" t="s">
        <v>5</v>
      </c>
      <c r="N249" s="189" t="s">
        <v>42</v>
      </c>
      <c r="O249" s="42"/>
      <c r="P249" s="190">
        <f>O249*H249</f>
        <v>0</v>
      </c>
      <c r="Q249" s="190">
        <v>0</v>
      </c>
      <c r="R249" s="190">
        <f>Q249*H249</f>
        <v>0</v>
      </c>
      <c r="S249" s="190">
        <v>0</v>
      </c>
      <c r="T249" s="191">
        <f>S249*H249</f>
        <v>0</v>
      </c>
      <c r="AR249" s="24" t="s">
        <v>256</v>
      </c>
      <c r="AT249" s="24" t="s">
        <v>169</v>
      </c>
      <c r="AU249" s="24" t="s">
        <v>80</v>
      </c>
      <c r="AY249" s="24" t="s">
        <v>167</v>
      </c>
      <c r="BE249" s="192">
        <f>IF(N249="základní",J249,0)</f>
        <v>0</v>
      </c>
      <c r="BF249" s="192">
        <f>IF(N249="snížená",J249,0)</f>
        <v>0</v>
      </c>
      <c r="BG249" s="192">
        <f>IF(N249="zákl. přenesená",J249,0)</f>
        <v>0</v>
      </c>
      <c r="BH249" s="192">
        <f>IF(N249="sníž. přenesená",J249,0)</f>
        <v>0</v>
      </c>
      <c r="BI249" s="192">
        <f>IF(N249="nulová",J249,0)</f>
        <v>0</v>
      </c>
      <c r="BJ249" s="24" t="s">
        <v>78</v>
      </c>
      <c r="BK249" s="192">
        <f>ROUND(I249*H249,2)</f>
        <v>0</v>
      </c>
      <c r="BL249" s="24" t="s">
        <v>256</v>
      </c>
      <c r="BM249" s="24" t="s">
        <v>474</v>
      </c>
    </row>
    <row r="250" spans="2:65" s="1" customFormat="1">
      <c r="B250" s="41"/>
      <c r="D250" s="193" t="s">
        <v>175</v>
      </c>
      <c r="F250" s="194" t="s">
        <v>475</v>
      </c>
      <c r="I250" s="195"/>
      <c r="L250" s="41"/>
      <c r="M250" s="196"/>
      <c r="N250" s="42"/>
      <c r="O250" s="42"/>
      <c r="P250" s="42"/>
      <c r="Q250" s="42"/>
      <c r="R250" s="42"/>
      <c r="S250" s="42"/>
      <c r="T250" s="70"/>
      <c r="AT250" s="24" t="s">
        <v>175</v>
      </c>
      <c r="AU250" s="24" t="s">
        <v>80</v>
      </c>
    </row>
    <row r="251" spans="2:65" s="1" customFormat="1" ht="27">
      <c r="B251" s="41"/>
      <c r="D251" s="193" t="s">
        <v>182</v>
      </c>
      <c r="F251" s="197" t="s">
        <v>329</v>
      </c>
      <c r="I251" s="195"/>
      <c r="L251" s="41"/>
      <c r="M251" s="196"/>
      <c r="N251" s="42"/>
      <c r="O251" s="42"/>
      <c r="P251" s="42"/>
      <c r="Q251" s="42"/>
      <c r="R251" s="42"/>
      <c r="S251" s="42"/>
      <c r="T251" s="70"/>
      <c r="AT251" s="24" t="s">
        <v>182</v>
      </c>
      <c r="AU251" s="24" t="s">
        <v>80</v>
      </c>
    </row>
    <row r="252" spans="2:65" s="12" customFormat="1">
      <c r="B252" s="198"/>
      <c r="D252" s="193" t="s">
        <v>184</v>
      </c>
      <c r="E252" s="199" t="s">
        <v>5</v>
      </c>
      <c r="F252" s="200" t="s">
        <v>78</v>
      </c>
      <c r="H252" s="201">
        <v>1</v>
      </c>
      <c r="I252" s="202"/>
      <c r="L252" s="198"/>
      <c r="M252" s="203"/>
      <c r="N252" s="204"/>
      <c r="O252" s="204"/>
      <c r="P252" s="204"/>
      <c r="Q252" s="204"/>
      <c r="R252" s="204"/>
      <c r="S252" s="204"/>
      <c r="T252" s="205"/>
      <c r="AT252" s="199" t="s">
        <v>184</v>
      </c>
      <c r="AU252" s="199" t="s">
        <v>80</v>
      </c>
      <c r="AV252" s="12" t="s">
        <v>80</v>
      </c>
      <c r="AW252" s="12" t="s">
        <v>35</v>
      </c>
      <c r="AX252" s="12" t="s">
        <v>78</v>
      </c>
      <c r="AY252" s="199" t="s">
        <v>167</v>
      </c>
    </row>
    <row r="253" spans="2:65" s="11" customFormat="1" ht="29.85" customHeight="1">
      <c r="B253" s="167"/>
      <c r="D253" s="168" t="s">
        <v>70</v>
      </c>
      <c r="E253" s="178" t="s">
        <v>297</v>
      </c>
      <c r="F253" s="178" t="s">
        <v>298</v>
      </c>
      <c r="I253" s="170"/>
      <c r="J253" s="179">
        <f>BK253</f>
        <v>0</v>
      </c>
      <c r="L253" s="167"/>
      <c r="M253" s="172"/>
      <c r="N253" s="173"/>
      <c r="O253" s="173"/>
      <c r="P253" s="174">
        <f>SUM(P254:P264)</f>
        <v>0</v>
      </c>
      <c r="Q253" s="173"/>
      <c r="R253" s="174">
        <f>SUM(R254:R264)</f>
        <v>2.4850000000000004E-2</v>
      </c>
      <c r="S253" s="173"/>
      <c r="T253" s="175">
        <f>SUM(T254:T264)</f>
        <v>0</v>
      </c>
      <c r="AR253" s="168" t="s">
        <v>80</v>
      </c>
      <c r="AT253" s="176" t="s">
        <v>70</v>
      </c>
      <c r="AU253" s="176" t="s">
        <v>78</v>
      </c>
      <c r="AY253" s="168" t="s">
        <v>167</v>
      </c>
      <c r="BK253" s="177">
        <f>SUM(BK254:BK264)</f>
        <v>0</v>
      </c>
    </row>
    <row r="254" spans="2:65" s="1" customFormat="1" ht="16.5" customHeight="1">
      <c r="B254" s="180"/>
      <c r="C254" s="181" t="s">
        <v>476</v>
      </c>
      <c r="D254" s="181" t="s">
        <v>169</v>
      </c>
      <c r="E254" s="182" t="s">
        <v>477</v>
      </c>
      <c r="F254" s="183" t="s">
        <v>478</v>
      </c>
      <c r="G254" s="184" t="s">
        <v>230</v>
      </c>
      <c r="H254" s="185">
        <v>35</v>
      </c>
      <c r="I254" s="186"/>
      <c r="J254" s="187">
        <f>ROUND(I254*H254,2)</f>
        <v>0</v>
      </c>
      <c r="K254" s="183" t="s">
        <v>5</v>
      </c>
      <c r="L254" s="41"/>
      <c r="M254" s="188" t="s">
        <v>5</v>
      </c>
      <c r="N254" s="189" t="s">
        <v>42</v>
      </c>
      <c r="O254" s="42"/>
      <c r="P254" s="190">
        <f>O254*H254</f>
        <v>0</v>
      </c>
      <c r="Q254" s="190">
        <v>1.1E-4</v>
      </c>
      <c r="R254" s="190">
        <f>Q254*H254</f>
        <v>3.8500000000000001E-3</v>
      </c>
      <c r="S254" s="190">
        <v>0</v>
      </c>
      <c r="T254" s="191">
        <f>S254*H254</f>
        <v>0</v>
      </c>
      <c r="AR254" s="24" t="s">
        <v>256</v>
      </c>
      <c r="AT254" s="24" t="s">
        <v>169</v>
      </c>
      <c r="AU254" s="24" t="s">
        <v>80</v>
      </c>
      <c r="AY254" s="24" t="s">
        <v>167</v>
      </c>
      <c r="BE254" s="192">
        <f>IF(N254="základní",J254,0)</f>
        <v>0</v>
      </c>
      <c r="BF254" s="192">
        <f>IF(N254="snížená",J254,0)</f>
        <v>0</v>
      </c>
      <c r="BG254" s="192">
        <f>IF(N254="zákl. přenesená",J254,0)</f>
        <v>0</v>
      </c>
      <c r="BH254" s="192">
        <f>IF(N254="sníž. přenesená",J254,0)</f>
        <v>0</v>
      </c>
      <c r="BI254" s="192">
        <f>IF(N254="nulová",J254,0)</f>
        <v>0</v>
      </c>
      <c r="BJ254" s="24" t="s">
        <v>78</v>
      </c>
      <c r="BK254" s="192">
        <f>ROUND(I254*H254,2)</f>
        <v>0</v>
      </c>
      <c r="BL254" s="24" t="s">
        <v>256</v>
      </c>
      <c r="BM254" s="24" t="s">
        <v>479</v>
      </c>
    </row>
    <row r="255" spans="2:65" s="1" customFormat="1">
      <c r="B255" s="41"/>
      <c r="D255" s="193" t="s">
        <v>175</v>
      </c>
      <c r="F255" s="194" t="s">
        <v>478</v>
      </c>
      <c r="I255" s="195"/>
      <c r="L255" s="41"/>
      <c r="M255" s="196"/>
      <c r="N255" s="42"/>
      <c r="O255" s="42"/>
      <c r="P255" s="42"/>
      <c r="Q255" s="42"/>
      <c r="R255" s="42"/>
      <c r="S255" s="42"/>
      <c r="T255" s="70"/>
      <c r="AT255" s="24" t="s">
        <v>175</v>
      </c>
      <c r="AU255" s="24" t="s">
        <v>80</v>
      </c>
    </row>
    <row r="256" spans="2:65" s="1" customFormat="1" ht="25.5" customHeight="1">
      <c r="B256" s="180"/>
      <c r="C256" s="181" t="s">
        <v>480</v>
      </c>
      <c r="D256" s="181" t="s">
        <v>169</v>
      </c>
      <c r="E256" s="182" t="s">
        <v>481</v>
      </c>
      <c r="F256" s="183" t="s">
        <v>482</v>
      </c>
      <c r="G256" s="184" t="s">
        <v>230</v>
      </c>
      <c r="H256" s="185">
        <v>35</v>
      </c>
      <c r="I256" s="186"/>
      <c r="J256" s="187">
        <f>ROUND(I256*H256,2)</f>
        <v>0</v>
      </c>
      <c r="K256" s="183" t="s">
        <v>179</v>
      </c>
      <c r="L256" s="41"/>
      <c r="M256" s="188" t="s">
        <v>5</v>
      </c>
      <c r="N256" s="189" t="s">
        <v>42</v>
      </c>
      <c r="O256" s="42"/>
      <c r="P256" s="190">
        <f>O256*H256</f>
        <v>0</v>
      </c>
      <c r="Q256" s="190">
        <v>1.3999999999999999E-4</v>
      </c>
      <c r="R256" s="190">
        <f>Q256*H256</f>
        <v>4.8999999999999998E-3</v>
      </c>
      <c r="S256" s="190">
        <v>0</v>
      </c>
      <c r="T256" s="191">
        <f>S256*H256</f>
        <v>0</v>
      </c>
      <c r="AR256" s="24" t="s">
        <v>256</v>
      </c>
      <c r="AT256" s="24" t="s">
        <v>169</v>
      </c>
      <c r="AU256" s="24" t="s">
        <v>80</v>
      </c>
      <c r="AY256" s="24" t="s">
        <v>167</v>
      </c>
      <c r="BE256" s="192">
        <f>IF(N256="základní",J256,0)</f>
        <v>0</v>
      </c>
      <c r="BF256" s="192">
        <f>IF(N256="snížená",J256,0)</f>
        <v>0</v>
      </c>
      <c r="BG256" s="192">
        <f>IF(N256="zákl. přenesená",J256,0)</f>
        <v>0</v>
      </c>
      <c r="BH256" s="192">
        <f>IF(N256="sníž. přenesená",J256,0)</f>
        <v>0</v>
      </c>
      <c r="BI256" s="192">
        <f>IF(N256="nulová",J256,0)</f>
        <v>0</v>
      </c>
      <c r="BJ256" s="24" t="s">
        <v>78</v>
      </c>
      <c r="BK256" s="192">
        <f>ROUND(I256*H256,2)</f>
        <v>0</v>
      </c>
      <c r="BL256" s="24" t="s">
        <v>256</v>
      </c>
      <c r="BM256" s="24" t="s">
        <v>483</v>
      </c>
    </row>
    <row r="257" spans="2:65" s="1" customFormat="1">
      <c r="B257" s="41"/>
      <c r="D257" s="193" t="s">
        <v>175</v>
      </c>
      <c r="F257" s="194" t="s">
        <v>484</v>
      </c>
      <c r="I257" s="195"/>
      <c r="L257" s="41"/>
      <c r="M257" s="196"/>
      <c r="N257" s="42"/>
      <c r="O257" s="42"/>
      <c r="P257" s="42"/>
      <c r="Q257" s="42"/>
      <c r="R257" s="42"/>
      <c r="S257" s="42"/>
      <c r="T257" s="70"/>
      <c r="AT257" s="24" t="s">
        <v>175</v>
      </c>
      <c r="AU257" s="24" t="s">
        <v>80</v>
      </c>
    </row>
    <row r="258" spans="2:65" s="1" customFormat="1" ht="27">
      <c r="B258" s="41"/>
      <c r="D258" s="193" t="s">
        <v>182</v>
      </c>
      <c r="F258" s="197" t="s">
        <v>329</v>
      </c>
      <c r="I258" s="195"/>
      <c r="L258" s="41"/>
      <c r="M258" s="196"/>
      <c r="N258" s="42"/>
      <c r="O258" s="42"/>
      <c r="P258" s="42"/>
      <c r="Q258" s="42"/>
      <c r="R258" s="42"/>
      <c r="S258" s="42"/>
      <c r="T258" s="70"/>
      <c r="AT258" s="24" t="s">
        <v>182</v>
      </c>
      <c r="AU258" s="24" t="s">
        <v>80</v>
      </c>
    </row>
    <row r="259" spans="2:65" s="14" customFormat="1">
      <c r="B259" s="227"/>
      <c r="D259" s="193" t="s">
        <v>184</v>
      </c>
      <c r="E259" s="228" t="s">
        <v>5</v>
      </c>
      <c r="F259" s="229" t="s">
        <v>485</v>
      </c>
      <c r="H259" s="228" t="s">
        <v>5</v>
      </c>
      <c r="I259" s="230"/>
      <c r="L259" s="227"/>
      <c r="M259" s="231"/>
      <c r="N259" s="232"/>
      <c r="O259" s="232"/>
      <c r="P259" s="232"/>
      <c r="Q259" s="232"/>
      <c r="R259" s="232"/>
      <c r="S259" s="232"/>
      <c r="T259" s="233"/>
      <c r="AT259" s="228" t="s">
        <v>184</v>
      </c>
      <c r="AU259" s="228" t="s">
        <v>80</v>
      </c>
      <c r="AV259" s="14" t="s">
        <v>78</v>
      </c>
      <c r="AW259" s="14" t="s">
        <v>35</v>
      </c>
      <c r="AX259" s="14" t="s">
        <v>71</v>
      </c>
      <c r="AY259" s="228" t="s">
        <v>167</v>
      </c>
    </row>
    <row r="260" spans="2:65" s="12" customFormat="1">
      <c r="B260" s="198"/>
      <c r="D260" s="193" t="s">
        <v>184</v>
      </c>
      <c r="E260" s="199" t="s">
        <v>5</v>
      </c>
      <c r="F260" s="200" t="s">
        <v>331</v>
      </c>
      <c r="H260" s="201">
        <v>35</v>
      </c>
      <c r="I260" s="202"/>
      <c r="L260" s="198"/>
      <c r="M260" s="203"/>
      <c r="N260" s="204"/>
      <c r="O260" s="204"/>
      <c r="P260" s="204"/>
      <c r="Q260" s="204"/>
      <c r="R260" s="204"/>
      <c r="S260" s="204"/>
      <c r="T260" s="205"/>
      <c r="AT260" s="199" t="s">
        <v>184</v>
      </c>
      <c r="AU260" s="199" t="s">
        <v>80</v>
      </c>
      <c r="AV260" s="12" t="s">
        <v>80</v>
      </c>
      <c r="AW260" s="12" t="s">
        <v>35</v>
      </c>
      <c r="AX260" s="12" t="s">
        <v>78</v>
      </c>
      <c r="AY260" s="199" t="s">
        <v>167</v>
      </c>
    </row>
    <row r="261" spans="2:65" s="1" customFormat="1" ht="16.5" customHeight="1">
      <c r="B261" s="180"/>
      <c r="C261" s="181" t="s">
        <v>486</v>
      </c>
      <c r="D261" s="181" t="s">
        <v>169</v>
      </c>
      <c r="E261" s="182" t="s">
        <v>487</v>
      </c>
      <c r="F261" s="183" t="s">
        <v>488</v>
      </c>
      <c r="G261" s="184" t="s">
        <v>230</v>
      </c>
      <c r="H261" s="185">
        <v>35</v>
      </c>
      <c r="I261" s="186"/>
      <c r="J261" s="187">
        <f>ROUND(I261*H261,2)</f>
        <v>0</v>
      </c>
      <c r="K261" s="183" t="s">
        <v>179</v>
      </c>
      <c r="L261" s="41"/>
      <c r="M261" s="188" t="s">
        <v>5</v>
      </c>
      <c r="N261" s="189" t="s">
        <v>42</v>
      </c>
      <c r="O261" s="42"/>
      <c r="P261" s="190">
        <f>O261*H261</f>
        <v>0</v>
      </c>
      <c r="Q261" s="190">
        <v>2.3000000000000001E-4</v>
      </c>
      <c r="R261" s="190">
        <f>Q261*H261</f>
        <v>8.0499999999999999E-3</v>
      </c>
      <c r="S261" s="190">
        <v>0</v>
      </c>
      <c r="T261" s="191">
        <f>S261*H261</f>
        <v>0</v>
      </c>
      <c r="AR261" s="24" t="s">
        <v>256</v>
      </c>
      <c r="AT261" s="24" t="s">
        <v>169</v>
      </c>
      <c r="AU261" s="24" t="s">
        <v>80</v>
      </c>
      <c r="AY261" s="24" t="s">
        <v>167</v>
      </c>
      <c r="BE261" s="192">
        <f>IF(N261="základní",J261,0)</f>
        <v>0</v>
      </c>
      <c r="BF261" s="192">
        <f>IF(N261="snížená",J261,0)</f>
        <v>0</v>
      </c>
      <c r="BG261" s="192">
        <f>IF(N261="zákl. přenesená",J261,0)</f>
        <v>0</v>
      </c>
      <c r="BH261" s="192">
        <f>IF(N261="sníž. přenesená",J261,0)</f>
        <v>0</v>
      </c>
      <c r="BI261" s="192">
        <f>IF(N261="nulová",J261,0)</f>
        <v>0</v>
      </c>
      <c r="BJ261" s="24" t="s">
        <v>78</v>
      </c>
      <c r="BK261" s="192">
        <f>ROUND(I261*H261,2)</f>
        <v>0</v>
      </c>
      <c r="BL261" s="24" t="s">
        <v>256</v>
      </c>
      <c r="BM261" s="24" t="s">
        <v>489</v>
      </c>
    </row>
    <row r="262" spans="2:65" s="1" customFormat="1">
      <c r="B262" s="41"/>
      <c r="D262" s="193" t="s">
        <v>175</v>
      </c>
      <c r="F262" s="194" t="s">
        <v>490</v>
      </c>
      <c r="I262" s="195"/>
      <c r="L262" s="41"/>
      <c r="M262" s="196"/>
      <c r="N262" s="42"/>
      <c r="O262" s="42"/>
      <c r="P262" s="42"/>
      <c r="Q262" s="42"/>
      <c r="R262" s="42"/>
      <c r="S262" s="42"/>
      <c r="T262" s="70"/>
      <c r="AT262" s="24" t="s">
        <v>175</v>
      </c>
      <c r="AU262" s="24" t="s">
        <v>80</v>
      </c>
    </row>
    <row r="263" spans="2:65" s="1" customFormat="1" ht="25.5" customHeight="1">
      <c r="B263" s="180"/>
      <c r="C263" s="181" t="s">
        <v>491</v>
      </c>
      <c r="D263" s="181" t="s">
        <v>169</v>
      </c>
      <c r="E263" s="182" t="s">
        <v>492</v>
      </c>
      <c r="F263" s="183" t="s">
        <v>493</v>
      </c>
      <c r="G263" s="184" t="s">
        <v>230</v>
      </c>
      <c r="H263" s="185">
        <v>35</v>
      </c>
      <c r="I263" s="186"/>
      <c r="J263" s="187">
        <f>ROUND(I263*H263,2)</f>
        <v>0</v>
      </c>
      <c r="K263" s="183" t="s">
        <v>179</v>
      </c>
      <c r="L263" s="41"/>
      <c r="M263" s="188" t="s">
        <v>5</v>
      </c>
      <c r="N263" s="189" t="s">
        <v>42</v>
      </c>
      <c r="O263" s="42"/>
      <c r="P263" s="190">
        <f>O263*H263</f>
        <v>0</v>
      </c>
      <c r="Q263" s="190">
        <v>2.3000000000000001E-4</v>
      </c>
      <c r="R263" s="190">
        <f>Q263*H263</f>
        <v>8.0499999999999999E-3</v>
      </c>
      <c r="S263" s="190">
        <v>0</v>
      </c>
      <c r="T263" s="191">
        <f>S263*H263</f>
        <v>0</v>
      </c>
      <c r="AR263" s="24" t="s">
        <v>256</v>
      </c>
      <c r="AT263" s="24" t="s">
        <v>169</v>
      </c>
      <c r="AU263" s="24" t="s">
        <v>80</v>
      </c>
      <c r="AY263" s="24" t="s">
        <v>167</v>
      </c>
      <c r="BE263" s="192">
        <f>IF(N263="základní",J263,0)</f>
        <v>0</v>
      </c>
      <c r="BF263" s="192">
        <f>IF(N263="snížená",J263,0)</f>
        <v>0</v>
      </c>
      <c r="BG263" s="192">
        <f>IF(N263="zákl. přenesená",J263,0)</f>
        <v>0</v>
      </c>
      <c r="BH263" s="192">
        <f>IF(N263="sníž. přenesená",J263,0)</f>
        <v>0</v>
      </c>
      <c r="BI263" s="192">
        <f>IF(N263="nulová",J263,0)</f>
        <v>0</v>
      </c>
      <c r="BJ263" s="24" t="s">
        <v>78</v>
      </c>
      <c r="BK263" s="192">
        <f>ROUND(I263*H263,2)</f>
        <v>0</v>
      </c>
      <c r="BL263" s="24" t="s">
        <v>256</v>
      </c>
      <c r="BM263" s="24" t="s">
        <v>494</v>
      </c>
    </row>
    <row r="264" spans="2:65" s="1" customFormat="1">
      <c r="B264" s="41"/>
      <c r="D264" s="193" t="s">
        <v>175</v>
      </c>
      <c r="F264" s="194" t="s">
        <v>495</v>
      </c>
      <c r="I264" s="195"/>
      <c r="L264" s="41"/>
      <c r="M264" s="196"/>
      <c r="N264" s="42"/>
      <c r="O264" s="42"/>
      <c r="P264" s="42"/>
      <c r="Q264" s="42"/>
      <c r="R264" s="42"/>
      <c r="S264" s="42"/>
      <c r="T264" s="70"/>
      <c r="AT264" s="24" t="s">
        <v>175</v>
      </c>
      <c r="AU264" s="24" t="s">
        <v>80</v>
      </c>
    </row>
    <row r="265" spans="2:65" s="11" customFormat="1" ht="37.35" customHeight="1">
      <c r="B265" s="167"/>
      <c r="D265" s="168" t="s">
        <v>70</v>
      </c>
      <c r="E265" s="169" t="s">
        <v>339</v>
      </c>
      <c r="F265" s="169" t="s">
        <v>496</v>
      </c>
      <c r="I265" s="170"/>
      <c r="J265" s="171">
        <f>BK265</f>
        <v>0</v>
      </c>
      <c r="L265" s="167"/>
      <c r="M265" s="172"/>
      <c r="N265" s="173"/>
      <c r="O265" s="173"/>
      <c r="P265" s="174">
        <f>P266</f>
        <v>0</v>
      </c>
      <c r="Q265" s="173"/>
      <c r="R265" s="174">
        <f>R266</f>
        <v>0</v>
      </c>
      <c r="S265" s="173"/>
      <c r="T265" s="175">
        <f>T266</f>
        <v>0</v>
      </c>
      <c r="AR265" s="168" t="s">
        <v>186</v>
      </c>
      <c r="AT265" s="176" t="s">
        <v>70</v>
      </c>
      <c r="AU265" s="176" t="s">
        <v>71</v>
      </c>
      <c r="AY265" s="168" t="s">
        <v>167</v>
      </c>
      <c r="BK265" s="177">
        <f>BK266</f>
        <v>0</v>
      </c>
    </row>
    <row r="266" spans="2:65" s="11" customFormat="1" ht="19.899999999999999" customHeight="1">
      <c r="B266" s="167"/>
      <c r="D266" s="168" t="s">
        <v>70</v>
      </c>
      <c r="E266" s="178" t="s">
        <v>497</v>
      </c>
      <c r="F266" s="178" t="s">
        <v>498</v>
      </c>
      <c r="I266" s="170"/>
      <c r="J266" s="179">
        <f>BK266</f>
        <v>0</v>
      </c>
      <c r="L266" s="167"/>
      <c r="M266" s="172"/>
      <c r="N266" s="173"/>
      <c r="O266" s="173"/>
      <c r="P266" s="174">
        <f>SUM(P267:P273)</f>
        <v>0</v>
      </c>
      <c r="Q266" s="173"/>
      <c r="R266" s="174">
        <f>SUM(R267:R273)</f>
        <v>0</v>
      </c>
      <c r="S266" s="173"/>
      <c r="T266" s="175">
        <f>SUM(T267:T273)</f>
        <v>0</v>
      </c>
      <c r="AR266" s="168" t="s">
        <v>186</v>
      </c>
      <c r="AT266" s="176" t="s">
        <v>70</v>
      </c>
      <c r="AU266" s="176" t="s">
        <v>78</v>
      </c>
      <c r="AY266" s="168" t="s">
        <v>167</v>
      </c>
      <c r="BK266" s="177">
        <f>SUM(BK267:BK273)</f>
        <v>0</v>
      </c>
    </row>
    <row r="267" spans="2:65" s="1" customFormat="1" ht="16.5" customHeight="1">
      <c r="B267" s="180"/>
      <c r="C267" s="181" t="s">
        <v>499</v>
      </c>
      <c r="D267" s="181" t="s">
        <v>169</v>
      </c>
      <c r="E267" s="182" t="s">
        <v>500</v>
      </c>
      <c r="F267" s="183" t="s">
        <v>501</v>
      </c>
      <c r="G267" s="184" t="s">
        <v>203</v>
      </c>
      <c r="H267" s="185">
        <v>419</v>
      </c>
      <c r="I267" s="186"/>
      <c r="J267" s="187">
        <f>ROUND(I267*H267,2)</f>
        <v>0</v>
      </c>
      <c r="K267" s="183" t="s">
        <v>5</v>
      </c>
      <c r="L267" s="41"/>
      <c r="M267" s="188" t="s">
        <v>5</v>
      </c>
      <c r="N267" s="189" t="s">
        <v>42</v>
      </c>
      <c r="O267" s="42"/>
      <c r="P267" s="190">
        <f>O267*H267</f>
        <v>0</v>
      </c>
      <c r="Q267" s="190">
        <v>0</v>
      </c>
      <c r="R267" s="190">
        <f>Q267*H267</f>
        <v>0</v>
      </c>
      <c r="S267" s="190">
        <v>0</v>
      </c>
      <c r="T267" s="191">
        <f>S267*H267</f>
        <v>0</v>
      </c>
      <c r="AR267" s="24" t="s">
        <v>502</v>
      </c>
      <c r="AT267" s="24" t="s">
        <v>169</v>
      </c>
      <c r="AU267" s="24" t="s">
        <v>80</v>
      </c>
      <c r="AY267" s="24" t="s">
        <v>167</v>
      </c>
      <c r="BE267" s="192">
        <f>IF(N267="základní",J267,0)</f>
        <v>0</v>
      </c>
      <c r="BF267" s="192">
        <f>IF(N267="snížená",J267,0)</f>
        <v>0</v>
      </c>
      <c r="BG267" s="192">
        <f>IF(N267="zákl. přenesená",J267,0)</f>
        <v>0</v>
      </c>
      <c r="BH267" s="192">
        <f>IF(N267="sníž. přenesená",J267,0)</f>
        <v>0</v>
      </c>
      <c r="BI267" s="192">
        <f>IF(N267="nulová",J267,0)</f>
        <v>0</v>
      </c>
      <c r="BJ267" s="24" t="s">
        <v>78</v>
      </c>
      <c r="BK267" s="192">
        <f>ROUND(I267*H267,2)</f>
        <v>0</v>
      </c>
      <c r="BL267" s="24" t="s">
        <v>502</v>
      </c>
      <c r="BM267" s="24" t="s">
        <v>503</v>
      </c>
    </row>
    <row r="268" spans="2:65" s="1" customFormat="1">
      <c r="B268" s="41"/>
      <c r="D268" s="193" t="s">
        <v>175</v>
      </c>
      <c r="F268" s="194" t="s">
        <v>504</v>
      </c>
      <c r="I268" s="195"/>
      <c r="L268" s="41"/>
      <c r="M268" s="196"/>
      <c r="N268" s="42"/>
      <c r="O268" s="42"/>
      <c r="P268" s="42"/>
      <c r="Q268" s="42"/>
      <c r="R268" s="42"/>
      <c r="S268" s="42"/>
      <c r="T268" s="70"/>
      <c r="AT268" s="24" t="s">
        <v>175</v>
      </c>
      <c r="AU268" s="24" t="s">
        <v>80</v>
      </c>
    </row>
    <row r="269" spans="2:65" s="1" customFormat="1" ht="27">
      <c r="B269" s="41"/>
      <c r="D269" s="193" t="s">
        <v>182</v>
      </c>
      <c r="F269" s="197" t="s">
        <v>329</v>
      </c>
      <c r="I269" s="195"/>
      <c r="L269" s="41"/>
      <c r="M269" s="196"/>
      <c r="N269" s="42"/>
      <c r="O269" s="42"/>
      <c r="P269" s="42"/>
      <c r="Q269" s="42"/>
      <c r="R269" s="42"/>
      <c r="S269" s="42"/>
      <c r="T269" s="70"/>
      <c r="AT269" s="24" t="s">
        <v>182</v>
      </c>
      <c r="AU269" s="24" t="s">
        <v>80</v>
      </c>
    </row>
    <row r="270" spans="2:65" s="12" customFormat="1">
      <c r="B270" s="198"/>
      <c r="D270" s="193" t="s">
        <v>184</v>
      </c>
      <c r="E270" s="199" t="s">
        <v>5</v>
      </c>
      <c r="F270" s="200" t="s">
        <v>505</v>
      </c>
      <c r="H270" s="201">
        <v>419</v>
      </c>
      <c r="I270" s="202"/>
      <c r="L270" s="198"/>
      <c r="M270" s="203"/>
      <c r="N270" s="204"/>
      <c r="O270" s="204"/>
      <c r="P270" s="204"/>
      <c r="Q270" s="204"/>
      <c r="R270" s="204"/>
      <c r="S270" s="204"/>
      <c r="T270" s="205"/>
      <c r="AT270" s="199" t="s">
        <v>184</v>
      </c>
      <c r="AU270" s="199" t="s">
        <v>80</v>
      </c>
      <c r="AV270" s="12" t="s">
        <v>80</v>
      </c>
      <c r="AW270" s="12" t="s">
        <v>35</v>
      </c>
      <c r="AX270" s="12" t="s">
        <v>78</v>
      </c>
      <c r="AY270" s="199" t="s">
        <v>167</v>
      </c>
    </row>
    <row r="271" spans="2:65" s="1" customFormat="1" ht="16.5" customHeight="1">
      <c r="B271" s="180"/>
      <c r="C271" s="209" t="s">
        <v>506</v>
      </c>
      <c r="D271" s="209" t="s">
        <v>339</v>
      </c>
      <c r="E271" s="210" t="s">
        <v>507</v>
      </c>
      <c r="F271" s="211" t="s">
        <v>508</v>
      </c>
      <c r="G271" s="212" t="s">
        <v>203</v>
      </c>
      <c r="H271" s="213">
        <v>439.95</v>
      </c>
      <c r="I271" s="214"/>
      <c r="J271" s="215">
        <f>ROUND(I271*H271,2)</f>
        <v>0</v>
      </c>
      <c r="K271" s="211" t="s">
        <v>5</v>
      </c>
      <c r="L271" s="216"/>
      <c r="M271" s="217" t="s">
        <v>5</v>
      </c>
      <c r="N271" s="218" t="s">
        <v>42</v>
      </c>
      <c r="O271" s="42"/>
      <c r="P271" s="190">
        <f>O271*H271</f>
        <v>0</v>
      </c>
      <c r="Q271" s="190">
        <v>0</v>
      </c>
      <c r="R271" s="190">
        <f>Q271*H271</f>
        <v>0</v>
      </c>
      <c r="S271" s="190">
        <v>0</v>
      </c>
      <c r="T271" s="191">
        <f>S271*H271</f>
        <v>0</v>
      </c>
      <c r="AR271" s="24" t="s">
        <v>509</v>
      </c>
      <c r="AT271" s="24" t="s">
        <v>339</v>
      </c>
      <c r="AU271" s="24" t="s">
        <v>80</v>
      </c>
      <c r="AY271" s="24" t="s">
        <v>167</v>
      </c>
      <c r="BE271" s="192">
        <f>IF(N271="základní",J271,0)</f>
        <v>0</v>
      </c>
      <c r="BF271" s="192">
        <f>IF(N271="snížená",J271,0)</f>
        <v>0</v>
      </c>
      <c r="BG271" s="192">
        <f>IF(N271="zákl. přenesená",J271,0)</f>
        <v>0</v>
      </c>
      <c r="BH271" s="192">
        <f>IF(N271="sníž. přenesená",J271,0)</f>
        <v>0</v>
      </c>
      <c r="BI271" s="192">
        <f>IF(N271="nulová",J271,0)</f>
        <v>0</v>
      </c>
      <c r="BJ271" s="24" t="s">
        <v>78</v>
      </c>
      <c r="BK271" s="192">
        <f>ROUND(I271*H271,2)</f>
        <v>0</v>
      </c>
      <c r="BL271" s="24" t="s">
        <v>502</v>
      </c>
      <c r="BM271" s="24" t="s">
        <v>510</v>
      </c>
    </row>
    <row r="272" spans="2:65" s="1" customFormat="1" ht="81">
      <c r="B272" s="41"/>
      <c r="D272" s="193" t="s">
        <v>175</v>
      </c>
      <c r="F272" s="194" t="s">
        <v>511</v>
      </c>
      <c r="I272" s="195"/>
      <c r="L272" s="41"/>
      <c r="M272" s="196"/>
      <c r="N272" s="42"/>
      <c r="O272" s="42"/>
      <c r="P272" s="42"/>
      <c r="Q272" s="42"/>
      <c r="R272" s="42"/>
      <c r="S272" s="42"/>
      <c r="T272" s="70"/>
      <c r="AT272" s="24" t="s">
        <v>175</v>
      </c>
      <c r="AU272" s="24" t="s">
        <v>80</v>
      </c>
    </row>
    <row r="273" spans="2:51" s="12" customFormat="1">
      <c r="B273" s="198"/>
      <c r="D273" s="193" t="s">
        <v>184</v>
      </c>
      <c r="F273" s="200" t="s">
        <v>512</v>
      </c>
      <c r="H273" s="201">
        <v>439.95</v>
      </c>
      <c r="I273" s="202"/>
      <c r="L273" s="198"/>
      <c r="M273" s="234"/>
      <c r="N273" s="235"/>
      <c r="O273" s="235"/>
      <c r="P273" s="235"/>
      <c r="Q273" s="235"/>
      <c r="R273" s="235"/>
      <c r="S273" s="235"/>
      <c r="T273" s="236"/>
      <c r="AT273" s="199" t="s">
        <v>184</v>
      </c>
      <c r="AU273" s="199" t="s">
        <v>80</v>
      </c>
      <c r="AV273" s="12" t="s">
        <v>80</v>
      </c>
      <c r="AW273" s="12" t="s">
        <v>6</v>
      </c>
      <c r="AX273" s="12" t="s">
        <v>78</v>
      </c>
      <c r="AY273" s="199" t="s">
        <v>167</v>
      </c>
    </row>
    <row r="274" spans="2:51" s="1" customFormat="1" ht="6.95" customHeight="1">
      <c r="B274" s="56"/>
      <c r="C274" s="57"/>
      <c r="D274" s="57"/>
      <c r="E274" s="57"/>
      <c r="F274" s="57"/>
      <c r="G274" s="57"/>
      <c r="H274" s="57"/>
      <c r="I274" s="134"/>
      <c r="J274" s="57"/>
      <c r="K274" s="57"/>
      <c r="L274" s="41"/>
    </row>
  </sheetData>
  <autoFilter ref="C95:K273"/>
  <mergeCells count="13">
    <mergeCell ref="E88:H88"/>
    <mergeCell ref="G1:H1"/>
    <mergeCell ref="L2:V2"/>
    <mergeCell ref="E49:H49"/>
    <mergeCell ref="E51:H51"/>
    <mergeCell ref="J55:J56"/>
    <mergeCell ref="E84:H84"/>
    <mergeCell ref="E86:H86"/>
    <mergeCell ref="E7:H7"/>
    <mergeCell ref="E9:H9"/>
    <mergeCell ref="E11:H11"/>
    <mergeCell ref="E26:H26"/>
    <mergeCell ref="E47:H47"/>
  </mergeCells>
  <hyperlinks>
    <hyperlink ref="F1:G1" location="C2" display="1) Krycí list soupisu"/>
    <hyperlink ref="G1:H1" location="C58" display="2) Rekapitulace"/>
    <hyperlink ref="J1" location="C9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48"/>
  <sheetViews>
    <sheetView showGridLines="0" workbookViewId="0">
      <pane ySplit="1" topLeftCell="A250" activePane="bottomLeft" state="frozen"/>
      <selection pane="bottomLeft" activeCell="F261" sqref="F261"/>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91</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513</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ROUND(J97,2)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ROUND(SUM(BE97:BE347), 2)</f>
        <v>0</v>
      </c>
      <c r="G32" s="42"/>
      <c r="H32" s="42"/>
      <c r="I32" s="126">
        <v>0.21</v>
      </c>
      <c r="J32" s="125">
        <f>ROUND(ROUND((SUM(BE97:BE347)), 2)*I32, 2)</f>
        <v>0</v>
      </c>
      <c r="K32" s="45"/>
    </row>
    <row r="33" spans="2:11" s="1" customFormat="1" ht="14.45" customHeight="1">
      <c r="B33" s="41"/>
      <c r="C33" s="42"/>
      <c r="D33" s="42"/>
      <c r="E33" s="49" t="s">
        <v>43</v>
      </c>
      <c r="F33" s="125">
        <f>ROUND(SUM(BF97:BF347), 2)</f>
        <v>0</v>
      </c>
      <c r="G33" s="42"/>
      <c r="H33" s="42"/>
      <c r="I33" s="126">
        <v>0.15</v>
      </c>
      <c r="J33" s="125">
        <f>ROUND(ROUND((SUM(BF97:BF347)), 2)*I33, 2)</f>
        <v>0</v>
      </c>
      <c r="K33" s="45"/>
    </row>
    <row r="34" spans="2:11" s="1" customFormat="1" ht="14.45" hidden="1" customHeight="1">
      <c r="B34" s="41"/>
      <c r="C34" s="42"/>
      <c r="D34" s="42"/>
      <c r="E34" s="49" t="s">
        <v>44</v>
      </c>
      <c r="F34" s="125">
        <f>ROUND(SUM(BG97:BG347), 2)</f>
        <v>0</v>
      </c>
      <c r="G34" s="42"/>
      <c r="H34" s="42"/>
      <c r="I34" s="126">
        <v>0.21</v>
      </c>
      <c r="J34" s="125">
        <v>0</v>
      </c>
      <c r="K34" s="45"/>
    </row>
    <row r="35" spans="2:11" s="1" customFormat="1" ht="14.45" hidden="1" customHeight="1">
      <c r="B35" s="41"/>
      <c r="C35" s="42"/>
      <c r="D35" s="42"/>
      <c r="E35" s="49" t="s">
        <v>45</v>
      </c>
      <c r="F35" s="125">
        <f>ROUND(SUM(BH97:BH347), 2)</f>
        <v>0</v>
      </c>
      <c r="G35" s="42"/>
      <c r="H35" s="42"/>
      <c r="I35" s="126">
        <v>0.15</v>
      </c>
      <c r="J35" s="125">
        <v>0</v>
      </c>
      <c r="K35" s="45"/>
    </row>
    <row r="36" spans="2:11" s="1" customFormat="1" ht="14.45" hidden="1" customHeight="1">
      <c r="B36" s="41"/>
      <c r="C36" s="42"/>
      <c r="D36" s="42"/>
      <c r="E36" s="49" t="s">
        <v>46</v>
      </c>
      <c r="F36" s="125">
        <f>ROUND(SUM(BI97:BI347),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003 - SO 103 Aktivační nádrž - nová</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J97</f>
        <v>0</v>
      </c>
      <c r="K60" s="45"/>
      <c r="AU60" s="24" t="s">
        <v>142</v>
      </c>
    </row>
    <row r="61" spans="2:47" s="8" customFormat="1" ht="24.95" customHeight="1">
      <c r="B61" s="142"/>
      <c r="C61" s="143"/>
      <c r="D61" s="144" t="s">
        <v>143</v>
      </c>
      <c r="E61" s="145"/>
      <c r="F61" s="145"/>
      <c r="G61" s="145"/>
      <c r="H61" s="145"/>
      <c r="I61" s="146"/>
      <c r="J61" s="147">
        <f>J98</f>
        <v>0</v>
      </c>
      <c r="K61" s="148"/>
    </row>
    <row r="62" spans="2:47" s="9" customFormat="1" ht="19.899999999999999" customHeight="1">
      <c r="B62" s="149"/>
      <c r="C62" s="150"/>
      <c r="D62" s="151" t="s">
        <v>144</v>
      </c>
      <c r="E62" s="152"/>
      <c r="F62" s="152"/>
      <c r="G62" s="152"/>
      <c r="H62" s="152"/>
      <c r="I62" s="153"/>
      <c r="J62" s="154">
        <f>J99</f>
        <v>0</v>
      </c>
      <c r="K62" s="155"/>
    </row>
    <row r="63" spans="2:47" s="9" customFormat="1" ht="19.899999999999999" customHeight="1">
      <c r="B63" s="149"/>
      <c r="C63" s="150"/>
      <c r="D63" s="151" t="s">
        <v>514</v>
      </c>
      <c r="E63" s="152"/>
      <c r="F63" s="152"/>
      <c r="G63" s="152"/>
      <c r="H63" s="152"/>
      <c r="I63" s="153"/>
      <c r="J63" s="154">
        <f>J157</f>
        <v>0</v>
      </c>
      <c r="K63" s="155"/>
    </row>
    <row r="64" spans="2:47" s="9" customFormat="1" ht="19.899999999999999" customHeight="1">
      <c r="B64" s="149"/>
      <c r="C64" s="150"/>
      <c r="D64" s="151" t="s">
        <v>319</v>
      </c>
      <c r="E64" s="152"/>
      <c r="F64" s="152"/>
      <c r="G64" s="152"/>
      <c r="H64" s="152"/>
      <c r="I64" s="153"/>
      <c r="J64" s="154">
        <f>J186</f>
        <v>0</v>
      </c>
      <c r="K64" s="155"/>
    </row>
    <row r="65" spans="2:11" s="9" customFormat="1" ht="19.899999999999999" customHeight="1">
      <c r="B65" s="149"/>
      <c r="C65" s="150"/>
      <c r="D65" s="151" t="s">
        <v>321</v>
      </c>
      <c r="E65" s="152"/>
      <c r="F65" s="152"/>
      <c r="G65" s="152"/>
      <c r="H65" s="152"/>
      <c r="I65" s="153"/>
      <c r="J65" s="154">
        <f>J214</f>
        <v>0</v>
      </c>
      <c r="K65" s="155"/>
    </row>
    <row r="66" spans="2:11" s="9" customFormat="1" ht="19.899999999999999" customHeight="1">
      <c r="B66" s="149"/>
      <c r="C66" s="150"/>
      <c r="D66" s="151" t="s">
        <v>515</v>
      </c>
      <c r="E66" s="152"/>
      <c r="F66" s="152"/>
      <c r="G66" s="152"/>
      <c r="H66" s="152"/>
      <c r="I66" s="153"/>
      <c r="J66" s="154">
        <f>J217</f>
        <v>0</v>
      </c>
      <c r="K66" s="155"/>
    </row>
    <row r="67" spans="2:11" s="9" customFormat="1" ht="19.899999999999999" customHeight="1">
      <c r="B67" s="149"/>
      <c r="C67" s="150"/>
      <c r="D67" s="151" t="s">
        <v>145</v>
      </c>
      <c r="E67" s="152"/>
      <c r="F67" s="152"/>
      <c r="G67" s="152"/>
      <c r="H67" s="152"/>
      <c r="I67" s="153"/>
      <c r="J67" s="154">
        <f>J234</f>
        <v>0</v>
      </c>
      <c r="K67" s="155"/>
    </row>
    <row r="68" spans="2:11" s="9" customFormat="1" ht="19.899999999999999" customHeight="1">
      <c r="B68" s="149"/>
      <c r="C68" s="150"/>
      <c r="D68" s="151" t="s">
        <v>146</v>
      </c>
      <c r="E68" s="152"/>
      <c r="F68" s="152"/>
      <c r="G68" s="152"/>
      <c r="H68" s="152"/>
      <c r="I68" s="153"/>
      <c r="J68" s="154">
        <f>J289</f>
        <v>0</v>
      </c>
      <c r="K68" s="155"/>
    </row>
    <row r="69" spans="2:11" s="9" customFormat="1" ht="19.899999999999999" customHeight="1">
      <c r="B69" s="149"/>
      <c r="C69" s="150"/>
      <c r="D69" s="151" t="s">
        <v>147</v>
      </c>
      <c r="E69" s="152"/>
      <c r="F69" s="152"/>
      <c r="G69" s="152"/>
      <c r="H69" s="152"/>
      <c r="I69" s="153"/>
      <c r="J69" s="154">
        <f>J297</f>
        <v>0</v>
      </c>
      <c r="K69" s="155"/>
    </row>
    <row r="70" spans="2:11" s="8" customFormat="1" ht="24.95" customHeight="1">
      <c r="B70" s="142"/>
      <c r="C70" s="143"/>
      <c r="D70" s="144" t="s">
        <v>148</v>
      </c>
      <c r="E70" s="145"/>
      <c r="F70" s="145"/>
      <c r="G70" s="145"/>
      <c r="H70" s="145"/>
      <c r="I70" s="146"/>
      <c r="J70" s="147">
        <f>J300</f>
        <v>0</v>
      </c>
      <c r="K70" s="148"/>
    </row>
    <row r="71" spans="2:11" s="9" customFormat="1" ht="19.899999999999999" customHeight="1">
      <c r="B71" s="149"/>
      <c r="C71" s="150"/>
      <c r="D71" s="151" t="s">
        <v>516</v>
      </c>
      <c r="E71" s="152"/>
      <c r="F71" s="152"/>
      <c r="G71" s="152"/>
      <c r="H71" s="152"/>
      <c r="I71" s="153"/>
      <c r="J71" s="154">
        <f>J301</f>
        <v>0</v>
      </c>
      <c r="K71" s="155"/>
    </row>
    <row r="72" spans="2:11" s="9" customFormat="1" ht="19.899999999999999" customHeight="1">
      <c r="B72" s="149"/>
      <c r="C72" s="150"/>
      <c r="D72" s="151" t="s">
        <v>517</v>
      </c>
      <c r="E72" s="152"/>
      <c r="F72" s="152"/>
      <c r="G72" s="152"/>
      <c r="H72" s="152"/>
      <c r="I72" s="153"/>
      <c r="J72" s="154">
        <f>J312</f>
        <v>0</v>
      </c>
      <c r="K72" s="155"/>
    </row>
    <row r="73" spans="2:11" s="9" customFormat="1" ht="19.899999999999999" customHeight="1">
      <c r="B73" s="149"/>
      <c r="C73" s="150"/>
      <c r="D73" s="151" t="s">
        <v>518</v>
      </c>
      <c r="E73" s="152"/>
      <c r="F73" s="152"/>
      <c r="G73" s="152"/>
      <c r="H73" s="152"/>
      <c r="I73" s="153"/>
      <c r="J73" s="154">
        <f>J321</f>
        <v>0</v>
      </c>
      <c r="K73" s="155"/>
    </row>
    <row r="74" spans="2:11" s="9" customFormat="1" ht="19.899999999999999" customHeight="1">
      <c r="B74" s="149"/>
      <c r="C74" s="150"/>
      <c r="D74" s="151" t="s">
        <v>149</v>
      </c>
      <c r="E74" s="152"/>
      <c r="F74" s="152"/>
      <c r="G74" s="152"/>
      <c r="H74" s="152"/>
      <c r="I74" s="153"/>
      <c r="J74" s="154">
        <f>J329</f>
        <v>0</v>
      </c>
      <c r="K74" s="155"/>
    </row>
    <row r="75" spans="2:11" s="9" customFormat="1" ht="19.899999999999999" customHeight="1">
      <c r="B75" s="149"/>
      <c r="C75" s="150"/>
      <c r="D75" s="151" t="s">
        <v>150</v>
      </c>
      <c r="E75" s="152"/>
      <c r="F75" s="152"/>
      <c r="G75" s="152"/>
      <c r="H75" s="152"/>
      <c r="I75" s="153"/>
      <c r="J75" s="154">
        <f>J339</f>
        <v>0</v>
      </c>
      <c r="K75" s="155"/>
    </row>
    <row r="76" spans="2:11" s="1" customFormat="1" ht="21.75" customHeight="1">
      <c r="B76" s="41"/>
      <c r="C76" s="42"/>
      <c r="D76" s="42"/>
      <c r="E76" s="42"/>
      <c r="F76" s="42"/>
      <c r="G76" s="42"/>
      <c r="H76" s="42"/>
      <c r="I76" s="113"/>
      <c r="J76" s="42"/>
      <c r="K76" s="45"/>
    </row>
    <row r="77" spans="2:11" s="1" customFormat="1" ht="6.95" customHeight="1">
      <c r="B77" s="56"/>
      <c r="C77" s="57"/>
      <c r="D77" s="57"/>
      <c r="E77" s="57"/>
      <c r="F77" s="57"/>
      <c r="G77" s="57"/>
      <c r="H77" s="57"/>
      <c r="I77" s="134"/>
      <c r="J77" s="57"/>
      <c r="K77" s="58"/>
    </row>
    <row r="81" spans="2:20" s="1" customFormat="1" ht="6.95" customHeight="1">
      <c r="B81" s="59"/>
      <c r="C81" s="60"/>
      <c r="D81" s="60"/>
      <c r="E81" s="60"/>
      <c r="F81" s="60"/>
      <c r="G81" s="60"/>
      <c r="H81" s="60"/>
      <c r="I81" s="135"/>
      <c r="J81" s="60"/>
      <c r="K81" s="60"/>
      <c r="L81" s="41"/>
    </row>
    <row r="82" spans="2:20" s="1" customFormat="1" ht="36.950000000000003" customHeight="1">
      <c r="B82" s="41"/>
      <c r="C82" s="61" t="s">
        <v>151</v>
      </c>
      <c r="L82" s="41"/>
    </row>
    <row r="83" spans="2:20" s="1" customFormat="1" ht="6.95" customHeight="1">
      <c r="B83" s="41"/>
      <c r="L83" s="41"/>
    </row>
    <row r="84" spans="2:20" s="1" customFormat="1" ht="14.45" customHeight="1">
      <c r="B84" s="41"/>
      <c r="C84" s="63" t="s">
        <v>19</v>
      </c>
      <c r="L84" s="41"/>
    </row>
    <row r="85" spans="2:20" s="1" customFormat="1" ht="16.5" customHeight="1">
      <c r="B85" s="41"/>
      <c r="E85" s="463" t="str">
        <f>E7</f>
        <v>Rekonstrukce ČOV v Sanatoriu Jablunkov, a.s.</v>
      </c>
      <c r="F85" s="464"/>
      <c r="G85" s="464"/>
      <c r="H85" s="464"/>
      <c r="L85" s="41"/>
    </row>
    <row r="86" spans="2:20" ht="15">
      <c r="B86" s="28"/>
      <c r="C86" s="63" t="s">
        <v>134</v>
      </c>
      <c r="L86" s="28"/>
    </row>
    <row r="87" spans="2:20" s="1" customFormat="1" ht="16.5" customHeight="1">
      <c r="B87" s="41"/>
      <c r="E87" s="463" t="s">
        <v>135</v>
      </c>
      <c r="F87" s="457"/>
      <c r="G87" s="457"/>
      <c r="H87" s="457"/>
      <c r="L87" s="41"/>
    </row>
    <row r="88" spans="2:20" s="1" customFormat="1" ht="14.45" customHeight="1">
      <c r="B88" s="41"/>
      <c r="C88" s="63" t="s">
        <v>136</v>
      </c>
      <c r="L88" s="41"/>
    </row>
    <row r="89" spans="2:20" s="1" customFormat="1" ht="17.25" customHeight="1">
      <c r="B89" s="41"/>
      <c r="E89" s="434" t="str">
        <f>E11</f>
        <v>003 - SO 103 Aktivační nádrž - nová</v>
      </c>
      <c r="F89" s="457"/>
      <c r="G89" s="457"/>
      <c r="H89" s="457"/>
      <c r="L89" s="41"/>
    </row>
    <row r="90" spans="2:20" s="1" customFormat="1" ht="6.95" customHeight="1">
      <c r="B90" s="41"/>
      <c r="L90" s="41"/>
    </row>
    <row r="91" spans="2:20" s="1" customFormat="1" ht="18" customHeight="1">
      <c r="B91" s="41"/>
      <c r="C91" s="63" t="s">
        <v>23</v>
      </c>
      <c r="F91" s="156" t="str">
        <f>F14</f>
        <v xml:space="preserve"> </v>
      </c>
      <c r="I91" s="157" t="s">
        <v>25</v>
      </c>
      <c r="J91" s="67" t="str">
        <f>IF(J14="","",J14)</f>
        <v>9. 7. 2018</v>
      </c>
      <c r="L91" s="41"/>
    </row>
    <row r="92" spans="2:20" s="1" customFormat="1" ht="6.95" customHeight="1">
      <c r="B92" s="41"/>
      <c r="L92" s="41"/>
    </row>
    <row r="93" spans="2:20" s="1" customFormat="1" ht="15">
      <c r="B93" s="41"/>
      <c r="C93" s="63" t="s">
        <v>27</v>
      </c>
      <c r="F93" s="156" t="str">
        <f>E17</f>
        <v>Sanatorium Jablunkov a.s.</v>
      </c>
      <c r="I93" s="157" t="s">
        <v>33</v>
      </c>
      <c r="J93" s="156" t="str">
        <f>E23</f>
        <v>Sweco Hydroprojekt a.s., divize Morava</v>
      </c>
      <c r="L93" s="41"/>
    </row>
    <row r="94" spans="2:20" s="1" customFormat="1" ht="14.45" customHeight="1">
      <c r="B94" s="41"/>
      <c r="C94" s="63" t="s">
        <v>31</v>
      </c>
      <c r="F94" s="156" t="str">
        <f>IF(E20="","",E20)</f>
        <v/>
      </c>
      <c r="L94" s="41"/>
    </row>
    <row r="95" spans="2:20" s="1" customFormat="1" ht="10.35" customHeight="1">
      <c r="B95" s="41"/>
      <c r="L95" s="41"/>
    </row>
    <row r="96" spans="2:20" s="10" customFormat="1" ht="29.25" customHeight="1">
      <c r="B96" s="158"/>
      <c r="C96" s="159" t="s">
        <v>152</v>
      </c>
      <c r="D96" s="160" t="s">
        <v>56</v>
      </c>
      <c r="E96" s="160" t="s">
        <v>52</v>
      </c>
      <c r="F96" s="160" t="s">
        <v>153</v>
      </c>
      <c r="G96" s="160" t="s">
        <v>154</v>
      </c>
      <c r="H96" s="160" t="s">
        <v>155</v>
      </c>
      <c r="I96" s="161" t="s">
        <v>156</v>
      </c>
      <c r="J96" s="160" t="s">
        <v>140</v>
      </c>
      <c r="K96" s="162" t="s">
        <v>157</v>
      </c>
      <c r="L96" s="158"/>
      <c r="M96" s="73" t="s">
        <v>158</v>
      </c>
      <c r="N96" s="74" t="s">
        <v>41</v>
      </c>
      <c r="O96" s="74" t="s">
        <v>159</v>
      </c>
      <c r="P96" s="74" t="s">
        <v>160</v>
      </c>
      <c r="Q96" s="74" t="s">
        <v>161</v>
      </c>
      <c r="R96" s="74" t="s">
        <v>162</v>
      </c>
      <c r="S96" s="74" t="s">
        <v>163</v>
      </c>
      <c r="T96" s="75" t="s">
        <v>164</v>
      </c>
    </row>
    <row r="97" spans="2:65" s="1" customFormat="1" ht="29.25" customHeight="1">
      <c r="B97" s="41"/>
      <c r="C97" s="77" t="s">
        <v>141</v>
      </c>
      <c r="J97" s="163">
        <f>BK97</f>
        <v>0</v>
      </c>
      <c r="L97" s="41"/>
      <c r="M97" s="76"/>
      <c r="N97" s="68"/>
      <c r="O97" s="68"/>
      <c r="P97" s="164">
        <f>P98+P300</f>
        <v>0</v>
      </c>
      <c r="Q97" s="68"/>
      <c r="R97" s="164">
        <f>R98+R300</f>
        <v>128.06381111000002</v>
      </c>
      <c r="S97" s="68"/>
      <c r="T97" s="165">
        <f>T98+T300</f>
        <v>7.8300000000000008E-2</v>
      </c>
      <c r="AT97" s="24" t="s">
        <v>70</v>
      </c>
      <c r="AU97" s="24" t="s">
        <v>142</v>
      </c>
      <c r="BK97" s="166">
        <f>BK98+BK300</f>
        <v>0</v>
      </c>
    </row>
    <row r="98" spans="2:65" s="11" customFormat="1" ht="37.35" customHeight="1">
      <c r="B98" s="167"/>
      <c r="D98" s="168" t="s">
        <v>70</v>
      </c>
      <c r="E98" s="169" t="s">
        <v>165</v>
      </c>
      <c r="F98" s="169" t="s">
        <v>166</v>
      </c>
      <c r="I98" s="170"/>
      <c r="J98" s="171">
        <f>BK98</f>
        <v>0</v>
      </c>
      <c r="L98" s="167"/>
      <c r="M98" s="172"/>
      <c r="N98" s="173"/>
      <c r="O98" s="173"/>
      <c r="P98" s="174">
        <f>P99+P157+P186+P214+P217+P234+P289+P297</f>
        <v>0</v>
      </c>
      <c r="Q98" s="173"/>
      <c r="R98" s="174">
        <f>R99+R157+R186+R214+R217+R234+R289+R297</f>
        <v>127.92587191000001</v>
      </c>
      <c r="S98" s="173"/>
      <c r="T98" s="175">
        <f>T99+T157+T186+T214+T217+T234+T289+T297</f>
        <v>7.8300000000000008E-2</v>
      </c>
      <c r="AR98" s="168" t="s">
        <v>78</v>
      </c>
      <c r="AT98" s="176" t="s">
        <v>70</v>
      </c>
      <c r="AU98" s="176" t="s">
        <v>71</v>
      </c>
      <c r="AY98" s="168" t="s">
        <v>167</v>
      </c>
      <c r="BK98" s="177">
        <f>BK99+BK157+BK186+BK214+BK217+BK234+BK289+BK297</f>
        <v>0</v>
      </c>
    </row>
    <row r="99" spans="2:65" s="11" customFormat="1" ht="19.899999999999999" customHeight="1">
      <c r="B99" s="167"/>
      <c r="D99" s="168" t="s">
        <v>70</v>
      </c>
      <c r="E99" s="178" t="s">
        <v>78</v>
      </c>
      <c r="F99" s="178" t="s">
        <v>168</v>
      </c>
      <c r="I99" s="170"/>
      <c r="J99" s="179">
        <f>BK99</f>
        <v>0</v>
      </c>
      <c r="L99" s="167"/>
      <c r="M99" s="172"/>
      <c r="N99" s="173"/>
      <c r="O99" s="173"/>
      <c r="P99" s="174">
        <f>SUM(P100:P156)</f>
        <v>0</v>
      </c>
      <c r="Q99" s="173"/>
      <c r="R99" s="174">
        <f>SUM(R100:R156)</f>
        <v>0</v>
      </c>
      <c r="S99" s="173"/>
      <c r="T99" s="175">
        <f>SUM(T100:T156)</f>
        <v>0</v>
      </c>
      <c r="AR99" s="168" t="s">
        <v>78</v>
      </c>
      <c r="AT99" s="176" t="s">
        <v>70</v>
      </c>
      <c r="AU99" s="176" t="s">
        <v>78</v>
      </c>
      <c r="AY99" s="168" t="s">
        <v>167</v>
      </c>
      <c r="BK99" s="177">
        <f>SUM(BK100:BK156)</f>
        <v>0</v>
      </c>
    </row>
    <row r="100" spans="2:65" s="1" customFormat="1" ht="16.5" customHeight="1">
      <c r="B100" s="180"/>
      <c r="C100" s="181" t="s">
        <v>78</v>
      </c>
      <c r="D100" s="181" t="s">
        <v>169</v>
      </c>
      <c r="E100" s="182" t="s">
        <v>326</v>
      </c>
      <c r="F100" s="183" t="s">
        <v>519</v>
      </c>
      <c r="G100" s="184" t="s">
        <v>209</v>
      </c>
      <c r="H100" s="185">
        <v>2</v>
      </c>
      <c r="I100" s="186"/>
      <c r="J100" s="187">
        <f>ROUND(I100*H100,2)</f>
        <v>0</v>
      </c>
      <c r="K100" s="183" t="s">
        <v>5</v>
      </c>
      <c r="L100" s="41"/>
      <c r="M100" s="188" t="s">
        <v>5</v>
      </c>
      <c r="N100" s="189" t="s">
        <v>42</v>
      </c>
      <c r="O100" s="42"/>
      <c r="P100" s="190">
        <f>O100*H100</f>
        <v>0</v>
      </c>
      <c r="Q100" s="190">
        <v>0</v>
      </c>
      <c r="R100" s="190">
        <f>Q100*H100</f>
        <v>0</v>
      </c>
      <c r="S100" s="190">
        <v>0</v>
      </c>
      <c r="T100" s="191">
        <f>S100*H100</f>
        <v>0</v>
      </c>
      <c r="AR100" s="24" t="s">
        <v>173</v>
      </c>
      <c r="AT100" s="24" t="s">
        <v>169</v>
      </c>
      <c r="AU100" s="24" t="s">
        <v>80</v>
      </c>
      <c r="AY100" s="24" t="s">
        <v>167</v>
      </c>
      <c r="BE100" s="192">
        <f>IF(N100="základní",J100,0)</f>
        <v>0</v>
      </c>
      <c r="BF100" s="192">
        <f>IF(N100="snížená",J100,0)</f>
        <v>0</v>
      </c>
      <c r="BG100" s="192">
        <f>IF(N100="zákl. přenesená",J100,0)</f>
        <v>0</v>
      </c>
      <c r="BH100" s="192">
        <f>IF(N100="sníž. přenesená",J100,0)</f>
        <v>0</v>
      </c>
      <c r="BI100" s="192">
        <f>IF(N100="nulová",J100,0)</f>
        <v>0</v>
      </c>
      <c r="BJ100" s="24" t="s">
        <v>78</v>
      </c>
      <c r="BK100" s="192">
        <f>ROUND(I100*H100,2)</f>
        <v>0</v>
      </c>
      <c r="BL100" s="24" t="s">
        <v>173</v>
      </c>
      <c r="BM100" s="24" t="s">
        <v>520</v>
      </c>
    </row>
    <row r="101" spans="2:65" s="1" customFormat="1" ht="54">
      <c r="B101" s="41"/>
      <c r="D101" s="193" t="s">
        <v>175</v>
      </c>
      <c r="F101" s="194" t="s">
        <v>521</v>
      </c>
      <c r="I101" s="195"/>
      <c r="L101" s="41"/>
      <c r="M101" s="196"/>
      <c r="N101" s="42"/>
      <c r="O101" s="42"/>
      <c r="P101" s="42"/>
      <c r="Q101" s="42"/>
      <c r="R101" s="42"/>
      <c r="S101" s="42"/>
      <c r="T101" s="70"/>
      <c r="AT101" s="24" t="s">
        <v>175</v>
      </c>
      <c r="AU101" s="24" t="s">
        <v>80</v>
      </c>
    </row>
    <row r="102" spans="2:65" s="1" customFormat="1" ht="27">
      <c r="B102" s="41"/>
      <c r="D102" s="193" t="s">
        <v>182</v>
      </c>
      <c r="F102" s="197" t="s">
        <v>522</v>
      </c>
      <c r="I102" s="195"/>
      <c r="L102" s="41"/>
      <c r="M102" s="196"/>
      <c r="N102" s="42"/>
      <c r="O102" s="42"/>
      <c r="P102" s="42"/>
      <c r="Q102" s="42"/>
      <c r="R102" s="42"/>
      <c r="S102" s="42"/>
      <c r="T102" s="70"/>
      <c r="AT102" s="24" t="s">
        <v>182</v>
      </c>
      <c r="AU102" s="24" t="s">
        <v>80</v>
      </c>
    </row>
    <row r="103" spans="2:65" s="12" customFormat="1">
      <c r="B103" s="198"/>
      <c r="D103" s="193" t="s">
        <v>184</v>
      </c>
      <c r="E103" s="199" t="s">
        <v>5</v>
      </c>
      <c r="F103" s="200" t="s">
        <v>80</v>
      </c>
      <c r="H103" s="201">
        <v>2</v>
      </c>
      <c r="I103" s="202"/>
      <c r="L103" s="198"/>
      <c r="M103" s="203"/>
      <c r="N103" s="204"/>
      <c r="O103" s="204"/>
      <c r="P103" s="204"/>
      <c r="Q103" s="204"/>
      <c r="R103" s="204"/>
      <c r="S103" s="204"/>
      <c r="T103" s="205"/>
      <c r="AT103" s="199" t="s">
        <v>184</v>
      </c>
      <c r="AU103" s="199" t="s">
        <v>80</v>
      </c>
      <c r="AV103" s="12" t="s">
        <v>80</v>
      </c>
      <c r="AW103" s="12" t="s">
        <v>35</v>
      </c>
      <c r="AX103" s="12" t="s">
        <v>78</v>
      </c>
      <c r="AY103" s="199" t="s">
        <v>167</v>
      </c>
    </row>
    <row r="104" spans="2:65" s="1" customFormat="1" ht="16.5" customHeight="1">
      <c r="B104" s="180"/>
      <c r="C104" s="181" t="s">
        <v>80</v>
      </c>
      <c r="D104" s="181" t="s">
        <v>169</v>
      </c>
      <c r="E104" s="182" t="s">
        <v>187</v>
      </c>
      <c r="F104" s="183" t="s">
        <v>188</v>
      </c>
      <c r="G104" s="184" t="s">
        <v>189</v>
      </c>
      <c r="H104" s="185">
        <v>720</v>
      </c>
      <c r="I104" s="186"/>
      <c r="J104" s="187">
        <f>ROUND(I104*H104,2)</f>
        <v>0</v>
      </c>
      <c r="K104" s="183" t="s">
        <v>179</v>
      </c>
      <c r="L104" s="41"/>
      <c r="M104" s="188" t="s">
        <v>5</v>
      </c>
      <c r="N104" s="189" t="s">
        <v>42</v>
      </c>
      <c r="O104" s="42"/>
      <c r="P104" s="190">
        <f>O104*H104</f>
        <v>0</v>
      </c>
      <c r="Q104" s="190">
        <v>0</v>
      </c>
      <c r="R104" s="190">
        <f>Q104*H104</f>
        <v>0</v>
      </c>
      <c r="S104" s="190">
        <v>0</v>
      </c>
      <c r="T104" s="191">
        <f>S104*H104</f>
        <v>0</v>
      </c>
      <c r="AR104" s="24" t="s">
        <v>173</v>
      </c>
      <c r="AT104" s="24" t="s">
        <v>169</v>
      </c>
      <c r="AU104" s="24" t="s">
        <v>80</v>
      </c>
      <c r="AY104" s="24" t="s">
        <v>167</v>
      </c>
      <c r="BE104" s="192">
        <f>IF(N104="základní",J104,0)</f>
        <v>0</v>
      </c>
      <c r="BF104" s="192">
        <f>IF(N104="snížená",J104,0)</f>
        <v>0</v>
      </c>
      <c r="BG104" s="192">
        <f>IF(N104="zákl. přenesená",J104,0)</f>
        <v>0</v>
      </c>
      <c r="BH104" s="192">
        <f>IF(N104="sníž. přenesená",J104,0)</f>
        <v>0</v>
      </c>
      <c r="BI104" s="192">
        <f>IF(N104="nulová",J104,0)</f>
        <v>0</v>
      </c>
      <c r="BJ104" s="24" t="s">
        <v>78</v>
      </c>
      <c r="BK104" s="192">
        <f>ROUND(I104*H104,2)</f>
        <v>0</v>
      </c>
      <c r="BL104" s="24" t="s">
        <v>173</v>
      </c>
      <c r="BM104" s="24" t="s">
        <v>523</v>
      </c>
    </row>
    <row r="105" spans="2:65" s="1" customFormat="1">
      <c r="B105" s="41"/>
      <c r="D105" s="193" t="s">
        <v>175</v>
      </c>
      <c r="F105" s="194" t="s">
        <v>191</v>
      </c>
      <c r="I105" s="195"/>
      <c r="L105" s="41"/>
      <c r="M105" s="196"/>
      <c r="N105" s="42"/>
      <c r="O105" s="42"/>
      <c r="P105" s="42"/>
      <c r="Q105" s="42"/>
      <c r="R105" s="42"/>
      <c r="S105" s="42"/>
      <c r="T105" s="70"/>
      <c r="AT105" s="24" t="s">
        <v>175</v>
      </c>
      <c r="AU105" s="24" t="s">
        <v>80</v>
      </c>
    </row>
    <row r="106" spans="2:65" s="12" customFormat="1">
      <c r="B106" s="198"/>
      <c r="D106" s="193" t="s">
        <v>184</v>
      </c>
      <c r="E106" s="199" t="s">
        <v>5</v>
      </c>
      <c r="F106" s="200" t="s">
        <v>524</v>
      </c>
      <c r="H106" s="201">
        <v>720</v>
      </c>
      <c r="I106" s="202"/>
      <c r="L106" s="198"/>
      <c r="M106" s="203"/>
      <c r="N106" s="204"/>
      <c r="O106" s="204"/>
      <c r="P106" s="204"/>
      <c r="Q106" s="204"/>
      <c r="R106" s="204"/>
      <c r="S106" s="204"/>
      <c r="T106" s="205"/>
      <c r="AT106" s="199" t="s">
        <v>184</v>
      </c>
      <c r="AU106" s="199" t="s">
        <v>80</v>
      </c>
      <c r="AV106" s="12" t="s">
        <v>80</v>
      </c>
      <c r="AW106" s="12" t="s">
        <v>35</v>
      </c>
      <c r="AX106" s="12" t="s">
        <v>78</v>
      </c>
      <c r="AY106" s="199" t="s">
        <v>167</v>
      </c>
    </row>
    <row r="107" spans="2:65" s="1" customFormat="1" ht="25.5" customHeight="1">
      <c r="B107" s="180"/>
      <c r="C107" s="181" t="s">
        <v>186</v>
      </c>
      <c r="D107" s="181" t="s">
        <v>169</v>
      </c>
      <c r="E107" s="182" t="s">
        <v>193</v>
      </c>
      <c r="F107" s="183" t="s">
        <v>194</v>
      </c>
      <c r="G107" s="184" t="s">
        <v>195</v>
      </c>
      <c r="H107" s="185">
        <v>30</v>
      </c>
      <c r="I107" s="186"/>
      <c r="J107" s="187">
        <f>ROUND(I107*H107,2)</f>
        <v>0</v>
      </c>
      <c r="K107" s="183" t="s">
        <v>179</v>
      </c>
      <c r="L107" s="41"/>
      <c r="M107" s="188" t="s">
        <v>5</v>
      </c>
      <c r="N107" s="189" t="s">
        <v>42</v>
      </c>
      <c r="O107" s="42"/>
      <c r="P107" s="190">
        <f>O107*H107</f>
        <v>0</v>
      </c>
      <c r="Q107" s="190">
        <v>0</v>
      </c>
      <c r="R107" s="190">
        <f>Q107*H107</f>
        <v>0</v>
      </c>
      <c r="S107" s="190">
        <v>0</v>
      </c>
      <c r="T107" s="191">
        <f>S107*H107</f>
        <v>0</v>
      </c>
      <c r="AR107" s="24" t="s">
        <v>173</v>
      </c>
      <c r="AT107" s="24" t="s">
        <v>169</v>
      </c>
      <c r="AU107" s="24" t="s">
        <v>80</v>
      </c>
      <c r="AY107" s="24" t="s">
        <v>167</v>
      </c>
      <c r="BE107" s="192">
        <f>IF(N107="základní",J107,0)</f>
        <v>0</v>
      </c>
      <c r="BF107" s="192">
        <f>IF(N107="snížená",J107,0)</f>
        <v>0</v>
      </c>
      <c r="BG107" s="192">
        <f>IF(N107="zákl. přenesená",J107,0)</f>
        <v>0</v>
      </c>
      <c r="BH107" s="192">
        <f>IF(N107="sníž. přenesená",J107,0)</f>
        <v>0</v>
      </c>
      <c r="BI107" s="192">
        <f>IF(N107="nulová",J107,0)</f>
        <v>0</v>
      </c>
      <c r="BJ107" s="24" t="s">
        <v>78</v>
      </c>
      <c r="BK107" s="192">
        <f>ROUND(I107*H107,2)</f>
        <v>0</v>
      </c>
      <c r="BL107" s="24" t="s">
        <v>173</v>
      </c>
      <c r="BM107" s="24" t="s">
        <v>525</v>
      </c>
    </row>
    <row r="108" spans="2:65" s="1" customFormat="1" ht="27">
      <c r="B108" s="41"/>
      <c r="D108" s="193" t="s">
        <v>175</v>
      </c>
      <c r="F108" s="194" t="s">
        <v>197</v>
      </c>
      <c r="I108" s="195"/>
      <c r="L108" s="41"/>
      <c r="M108" s="196"/>
      <c r="N108" s="42"/>
      <c r="O108" s="42"/>
      <c r="P108" s="42"/>
      <c r="Q108" s="42"/>
      <c r="R108" s="42"/>
      <c r="S108" s="42"/>
      <c r="T108" s="70"/>
      <c r="AT108" s="24" t="s">
        <v>175</v>
      </c>
      <c r="AU108" s="24" t="s">
        <v>80</v>
      </c>
    </row>
    <row r="109" spans="2:65" s="1" customFormat="1" ht="16.5" customHeight="1">
      <c r="B109" s="180"/>
      <c r="C109" s="181" t="s">
        <v>173</v>
      </c>
      <c r="D109" s="181" t="s">
        <v>169</v>
      </c>
      <c r="E109" s="182" t="s">
        <v>526</v>
      </c>
      <c r="F109" s="183" t="s">
        <v>527</v>
      </c>
      <c r="G109" s="184" t="s">
        <v>336</v>
      </c>
      <c r="H109" s="185">
        <v>10.5</v>
      </c>
      <c r="I109" s="186"/>
      <c r="J109" s="187">
        <f>ROUND(I109*H109,2)</f>
        <v>0</v>
      </c>
      <c r="K109" s="183" t="s">
        <v>179</v>
      </c>
      <c r="L109" s="41"/>
      <c r="M109" s="188" t="s">
        <v>5</v>
      </c>
      <c r="N109" s="189" t="s">
        <v>42</v>
      </c>
      <c r="O109" s="42"/>
      <c r="P109" s="190">
        <f>O109*H109</f>
        <v>0</v>
      </c>
      <c r="Q109" s="190">
        <v>0</v>
      </c>
      <c r="R109" s="190">
        <f>Q109*H109</f>
        <v>0</v>
      </c>
      <c r="S109" s="190">
        <v>0</v>
      </c>
      <c r="T109" s="191">
        <f>S109*H109</f>
        <v>0</v>
      </c>
      <c r="AR109" s="24" t="s">
        <v>173</v>
      </c>
      <c r="AT109" s="24" t="s">
        <v>169</v>
      </c>
      <c r="AU109" s="24" t="s">
        <v>80</v>
      </c>
      <c r="AY109" s="24" t="s">
        <v>167</v>
      </c>
      <c r="BE109" s="192">
        <f>IF(N109="základní",J109,0)</f>
        <v>0</v>
      </c>
      <c r="BF109" s="192">
        <f>IF(N109="snížená",J109,0)</f>
        <v>0</v>
      </c>
      <c r="BG109" s="192">
        <f>IF(N109="zákl. přenesená",J109,0)</f>
        <v>0</v>
      </c>
      <c r="BH109" s="192">
        <f>IF(N109="sníž. přenesená",J109,0)</f>
        <v>0</v>
      </c>
      <c r="BI109" s="192">
        <f>IF(N109="nulová",J109,0)</f>
        <v>0</v>
      </c>
      <c r="BJ109" s="24" t="s">
        <v>78</v>
      </c>
      <c r="BK109" s="192">
        <f>ROUND(I109*H109,2)</f>
        <v>0</v>
      </c>
      <c r="BL109" s="24" t="s">
        <v>173</v>
      </c>
      <c r="BM109" s="24" t="s">
        <v>528</v>
      </c>
    </row>
    <row r="110" spans="2:65" s="1" customFormat="1" ht="27">
      <c r="B110" s="41"/>
      <c r="D110" s="193" t="s">
        <v>175</v>
      </c>
      <c r="F110" s="194" t="s">
        <v>529</v>
      </c>
      <c r="I110" s="195"/>
      <c r="L110" s="41"/>
      <c r="M110" s="196"/>
      <c r="N110" s="42"/>
      <c r="O110" s="42"/>
      <c r="P110" s="42"/>
      <c r="Q110" s="42"/>
      <c r="R110" s="42"/>
      <c r="S110" s="42"/>
      <c r="T110" s="70"/>
      <c r="AT110" s="24" t="s">
        <v>175</v>
      </c>
      <c r="AU110" s="24" t="s">
        <v>80</v>
      </c>
    </row>
    <row r="111" spans="2:65" s="1" customFormat="1" ht="27">
      <c r="B111" s="41"/>
      <c r="D111" s="193" t="s">
        <v>182</v>
      </c>
      <c r="F111" s="197" t="s">
        <v>522</v>
      </c>
      <c r="I111" s="195"/>
      <c r="L111" s="41"/>
      <c r="M111" s="196"/>
      <c r="N111" s="42"/>
      <c r="O111" s="42"/>
      <c r="P111" s="42"/>
      <c r="Q111" s="42"/>
      <c r="R111" s="42"/>
      <c r="S111" s="42"/>
      <c r="T111" s="70"/>
      <c r="AT111" s="24" t="s">
        <v>182</v>
      </c>
      <c r="AU111" s="24" t="s">
        <v>80</v>
      </c>
    </row>
    <row r="112" spans="2:65" s="12" customFormat="1">
      <c r="B112" s="198"/>
      <c r="D112" s="193" t="s">
        <v>184</v>
      </c>
      <c r="E112" s="199" t="s">
        <v>5</v>
      </c>
      <c r="F112" s="200" t="s">
        <v>530</v>
      </c>
      <c r="H112" s="201">
        <v>10.5</v>
      </c>
      <c r="I112" s="202"/>
      <c r="L112" s="198"/>
      <c r="M112" s="203"/>
      <c r="N112" s="204"/>
      <c r="O112" s="204"/>
      <c r="P112" s="204"/>
      <c r="Q112" s="204"/>
      <c r="R112" s="204"/>
      <c r="S112" s="204"/>
      <c r="T112" s="205"/>
      <c r="AT112" s="199" t="s">
        <v>184</v>
      </c>
      <c r="AU112" s="199" t="s">
        <v>80</v>
      </c>
      <c r="AV112" s="12" t="s">
        <v>80</v>
      </c>
      <c r="AW112" s="12" t="s">
        <v>35</v>
      </c>
      <c r="AX112" s="12" t="s">
        <v>78</v>
      </c>
      <c r="AY112" s="199" t="s">
        <v>167</v>
      </c>
    </row>
    <row r="113" spans="2:65" s="1" customFormat="1" ht="16.5" customHeight="1">
      <c r="B113" s="180"/>
      <c r="C113" s="181" t="s">
        <v>200</v>
      </c>
      <c r="D113" s="181" t="s">
        <v>169</v>
      </c>
      <c r="E113" s="182" t="s">
        <v>531</v>
      </c>
      <c r="F113" s="183" t="s">
        <v>532</v>
      </c>
      <c r="G113" s="184" t="s">
        <v>336</v>
      </c>
      <c r="H113" s="185">
        <v>215</v>
      </c>
      <c r="I113" s="186"/>
      <c r="J113" s="187">
        <f>ROUND(I113*H113,2)</f>
        <v>0</v>
      </c>
      <c r="K113" s="183" t="s">
        <v>179</v>
      </c>
      <c r="L113" s="41"/>
      <c r="M113" s="188" t="s">
        <v>5</v>
      </c>
      <c r="N113" s="189" t="s">
        <v>42</v>
      </c>
      <c r="O113" s="42"/>
      <c r="P113" s="190">
        <f>O113*H113</f>
        <v>0</v>
      </c>
      <c r="Q113" s="190">
        <v>0</v>
      </c>
      <c r="R113" s="190">
        <f>Q113*H113</f>
        <v>0</v>
      </c>
      <c r="S113" s="190">
        <v>0</v>
      </c>
      <c r="T113" s="191">
        <f>S113*H113</f>
        <v>0</v>
      </c>
      <c r="AR113" s="24" t="s">
        <v>173</v>
      </c>
      <c r="AT113" s="24" t="s">
        <v>169</v>
      </c>
      <c r="AU113" s="24" t="s">
        <v>80</v>
      </c>
      <c r="AY113" s="24" t="s">
        <v>167</v>
      </c>
      <c r="BE113" s="192">
        <f>IF(N113="základní",J113,0)</f>
        <v>0</v>
      </c>
      <c r="BF113" s="192">
        <f>IF(N113="snížená",J113,0)</f>
        <v>0</v>
      </c>
      <c r="BG113" s="192">
        <f>IF(N113="zákl. přenesená",J113,0)</f>
        <v>0</v>
      </c>
      <c r="BH113" s="192">
        <f>IF(N113="sníž. přenesená",J113,0)</f>
        <v>0</v>
      </c>
      <c r="BI113" s="192">
        <f>IF(N113="nulová",J113,0)</f>
        <v>0</v>
      </c>
      <c r="BJ113" s="24" t="s">
        <v>78</v>
      </c>
      <c r="BK113" s="192">
        <f>ROUND(I113*H113,2)</f>
        <v>0</v>
      </c>
      <c r="BL113" s="24" t="s">
        <v>173</v>
      </c>
      <c r="BM113" s="24" t="s">
        <v>533</v>
      </c>
    </row>
    <row r="114" spans="2:65" s="1" customFormat="1" ht="27">
      <c r="B114" s="41"/>
      <c r="D114" s="193" t="s">
        <v>175</v>
      </c>
      <c r="F114" s="194" t="s">
        <v>534</v>
      </c>
      <c r="I114" s="195"/>
      <c r="L114" s="41"/>
      <c r="M114" s="196"/>
      <c r="N114" s="42"/>
      <c r="O114" s="42"/>
      <c r="P114" s="42"/>
      <c r="Q114" s="42"/>
      <c r="R114" s="42"/>
      <c r="S114" s="42"/>
      <c r="T114" s="70"/>
      <c r="AT114" s="24" t="s">
        <v>175</v>
      </c>
      <c r="AU114" s="24" t="s">
        <v>80</v>
      </c>
    </row>
    <row r="115" spans="2:65" s="1" customFormat="1" ht="27">
      <c r="B115" s="41"/>
      <c r="D115" s="193" t="s">
        <v>182</v>
      </c>
      <c r="F115" s="197" t="s">
        <v>522</v>
      </c>
      <c r="I115" s="195"/>
      <c r="L115" s="41"/>
      <c r="M115" s="196"/>
      <c r="N115" s="42"/>
      <c r="O115" s="42"/>
      <c r="P115" s="42"/>
      <c r="Q115" s="42"/>
      <c r="R115" s="42"/>
      <c r="S115" s="42"/>
      <c r="T115" s="70"/>
      <c r="AT115" s="24" t="s">
        <v>182</v>
      </c>
      <c r="AU115" s="24" t="s">
        <v>80</v>
      </c>
    </row>
    <row r="116" spans="2:65" s="12" customFormat="1">
      <c r="B116" s="198"/>
      <c r="D116" s="193" t="s">
        <v>184</v>
      </c>
      <c r="E116" s="199" t="s">
        <v>5</v>
      </c>
      <c r="F116" s="200" t="s">
        <v>535</v>
      </c>
      <c r="H116" s="201">
        <v>215</v>
      </c>
      <c r="I116" s="202"/>
      <c r="L116" s="198"/>
      <c r="M116" s="203"/>
      <c r="N116" s="204"/>
      <c r="O116" s="204"/>
      <c r="P116" s="204"/>
      <c r="Q116" s="204"/>
      <c r="R116" s="204"/>
      <c r="S116" s="204"/>
      <c r="T116" s="205"/>
      <c r="AT116" s="199" t="s">
        <v>184</v>
      </c>
      <c r="AU116" s="199" t="s">
        <v>80</v>
      </c>
      <c r="AV116" s="12" t="s">
        <v>80</v>
      </c>
      <c r="AW116" s="12" t="s">
        <v>35</v>
      </c>
      <c r="AX116" s="12" t="s">
        <v>78</v>
      </c>
      <c r="AY116" s="199" t="s">
        <v>167</v>
      </c>
    </row>
    <row r="117" spans="2:65" s="1" customFormat="1" ht="16.5" customHeight="1">
      <c r="B117" s="180"/>
      <c r="C117" s="181" t="s">
        <v>206</v>
      </c>
      <c r="D117" s="181" t="s">
        <v>169</v>
      </c>
      <c r="E117" s="182" t="s">
        <v>536</v>
      </c>
      <c r="F117" s="183" t="s">
        <v>537</v>
      </c>
      <c r="G117" s="184" t="s">
        <v>336</v>
      </c>
      <c r="H117" s="185">
        <v>107.5</v>
      </c>
      <c r="I117" s="186"/>
      <c r="J117" s="187">
        <f>ROUND(I117*H117,2)</f>
        <v>0</v>
      </c>
      <c r="K117" s="183" t="s">
        <v>179</v>
      </c>
      <c r="L117" s="41"/>
      <c r="M117" s="188" t="s">
        <v>5</v>
      </c>
      <c r="N117" s="189" t="s">
        <v>42</v>
      </c>
      <c r="O117" s="42"/>
      <c r="P117" s="190">
        <f>O117*H117</f>
        <v>0</v>
      </c>
      <c r="Q117" s="190">
        <v>0</v>
      </c>
      <c r="R117" s="190">
        <f>Q117*H117</f>
        <v>0</v>
      </c>
      <c r="S117" s="190">
        <v>0</v>
      </c>
      <c r="T117" s="191">
        <f>S117*H117</f>
        <v>0</v>
      </c>
      <c r="AR117" s="24" t="s">
        <v>173</v>
      </c>
      <c r="AT117" s="24" t="s">
        <v>169</v>
      </c>
      <c r="AU117" s="24" t="s">
        <v>80</v>
      </c>
      <c r="AY117" s="24" t="s">
        <v>167</v>
      </c>
      <c r="BE117" s="192">
        <f>IF(N117="základní",J117,0)</f>
        <v>0</v>
      </c>
      <c r="BF117" s="192">
        <f>IF(N117="snížená",J117,0)</f>
        <v>0</v>
      </c>
      <c r="BG117" s="192">
        <f>IF(N117="zákl. přenesená",J117,0)</f>
        <v>0</v>
      </c>
      <c r="BH117" s="192">
        <f>IF(N117="sníž. přenesená",J117,0)</f>
        <v>0</v>
      </c>
      <c r="BI117" s="192">
        <f>IF(N117="nulová",J117,0)</f>
        <v>0</v>
      </c>
      <c r="BJ117" s="24" t="s">
        <v>78</v>
      </c>
      <c r="BK117" s="192">
        <f>ROUND(I117*H117,2)</f>
        <v>0</v>
      </c>
      <c r="BL117" s="24" t="s">
        <v>173</v>
      </c>
      <c r="BM117" s="24" t="s">
        <v>538</v>
      </c>
    </row>
    <row r="118" spans="2:65" s="1" customFormat="1" ht="27">
      <c r="B118" s="41"/>
      <c r="D118" s="193" t="s">
        <v>175</v>
      </c>
      <c r="F118" s="194" t="s">
        <v>539</v>
      </c>
      <c r="I118" s="195"/>
      <c r="L118" s="41"/>
      <c r="M118" s="196"/>
      <c r="N118" s="42"/>
      <c r="O118" s="42"/>
      <c r="P118" s="42"/>
      <c r="Q118" s="42"/>
      <c r="R118" s="42"/>
      <c r="S118" s="42"/>
      <c r="T118" s="70"/>
      <c r="AT118" s="24" t="s">
        <v>175</v>
      </c>
      <c r="AU118" s="24" t="s">
        <v>80</v>
      </c>
    </row>
    <row r="119" spans="2:65" s="12" customFormat="1">
      <c r="B119" s="198"/>
      <c r="D119" s="193" t="s">
        <v>184</v>
      </c>
      <c r="E119" s="199" t="s">
        <v>5</v>
      </c>
      <c r="F119" s="200" t="s">
        <v>540</v>
      </c>
      <c r="H119" s="201">
        <v>107.5</v>
      </c>
      <c r="I119" s="202"/>
      <c r="L119" s="198"/>
      <c r="M119" s="203"/>
      <c r="N119" s="204"/>
      <c r="O119" s="204"/>
      <c r="P119" s="204"/>
      <c r="Q119" s="204"/>
      <c r="R119" s="204"/>
      <c r="S119" s="204"/>
      <c r="T119" s="205"/>
      <c r="AT119" s="199" t="s">
        <v>184</v>
      </c>
      <c r="AU119" s="199" t="s">
        <v>80</v>
      </c>
      <c r="AV119" s="12" t="s">
        <v>80</v>
      </c>
      <c r="AW119" s="12" t="s">
        <v>35</v>
      </c>
      <c r="AX119" s="12" t="s">
        <v>78</v>
      </c>
      <c r="AY119" s="199" t="s">
        <v>167</v>
      </c>
    </row>
    <row r="120" spans="2:65" s="1" customFormat="1" ht="25.5" customHeight="1">
      <c r="B120" s="180"/>
      <c r="C120" s="181" t="s">
        <v>212</v>
      </c>
      <c r="D120" s="181" t="s">
        <v>169</v>
      </c>
      <c r="E120" s="182" t="s">
        <v>541</v>
      </c>
      <c r="F120" s="183" t="s">
        <v>542</v>
      </c>
      <c r="G120" s="184" t="s">
        <v>336</v>
      </c>
      <c r="H120" s="185">
        <v>225.5</v>
      </c>
      <c r="I120" s="186"/>
      <c r="J120" s="187">
        <f>ROUND(I120*H120,2)</f>
        <v>0</v>
      </c>
      <c r="K120" s="183" t="s">
        <v>179</v>
      </c>
      <c r="L120" s="41"/>
      <c r="M120" s="188" t="s">
        <v>5</v>
      </c>
      <c r="N120" s="189" t="s">
        <v>42</v>
      </c>
      <c r="O120" s="42"/>
      <c r="P120" s="190">
        <f>O120*H120</f>
        <v>0</v>
      </c>
      <c r="Q120" s="190">
        <v>0</v>
      </c>
      <c r="R120" s="190">
        <f>Q120*H120</f>
        <v>0</v>
      </c>
      <c r="S120" s="190">
        <v>0</v>
      </c>
      <c r="T120" s="191">
        <f>S120*H120</f>
        <v>0</v>
      </c>
      <c r="AR120" s="24" t="s">
        <v>173</v>
      </c>
      <c r="AT120" s="24" t="s">
        <v>169</v>
      </c>
      <c r="AU120" s="24" t="s">
        <v>80</v>
      </c>
      <c r="AY120" s="24" t="s">
        <v>167</v>
      </c>
      <c r="BE120" s="192">
        <f>IF(N120="základní",J120,0)</f>
        <v>0</v>
      </c>
      <c r="BF120" s="192">
        <f>IF(N120="snížená",J120,0)</f>
        <v>0</v>
      </c>
      <c r="BG120" s="192">
        <f>IF(N120="zákl. přenesená",J120,0)</f>
        <v>0</v>
      </c>
      <c r="BH120" s="192">
        <f>IF(N120="sníž. přenesená",J120,0)</f>
        <v>0</v>
      </c>
      <c r="BI120" s="192">
        <f>IF(N120="nulová",J120,0)</f>
        <v>0</v>
      </c>
      <c r="BJ120" s="24" t="s">
        <v>78</v>
      </c>
      <c r="BK120" s="192">
        <f>ROUND(I120*H120,2)</f>
        <v>0</v>
      </c>
      <c r="BL120" s="24" t="s">
        <v>173</v>
      </c>
      <c r="BM120" s="24" t="s">
        <v>543</v>
      </c>
    </row>
    <row r="121" spans="2:65" s="1" customFormat="1" ht="40.5">
      <c r="B121" s="41"/>
      <c r="D121" s="193" t="s">
        <v>175</v>
      </c>
      <c r="F121" s="194" t="s">
        <v>544</v>
      </c>
      <c r="I121" s="195"/>
      <c r="L121" s="41"/>
      <c r="M121" s="196"/>
      <c r="N121" s="42"/>
      <c r="O121" s="42"/>
      <c r="P121" s="42"/>
      <c r="Q121" s="42"/>
      <c r="R121" s="42"/>
      <c r="S121" s="42"/>
      <c r="T121" s="70"/>
      <c r="AT121" s="24" t="s">
        <v>175</v>
      </c>
      <c r="AU121" s="24" t="s">
        <v>80</v>
      </c>
    </row>
    <row r="122" spans="2:65" s="14" customFormat="1">
      <c r="B122" s="227"/>
      <c r="D122" s="193" t="s">
        <v>184</v>
      </c>
      <c r="E122" s="228" t="s">
        <v>5</v>
      </c>
      <c r="F122" s="229" t="s">
        <v>545</v>
      </c>
      <c r="H122" s="228" t="s">
        <v>5</v>
      </c>
      <c r="I122" s="230"/>
      <c r="L122" s="227"/>
      <c r="M122" s="231"/>
      <c r="N122" s="232"/>
      <c r="O122" s="232"/>
      <c r="P122" s="232"/>
      <c r="Q122" s="232"/>
      <c r="R122" s="232"/>
      <c r="S122" s="232"/>
      <c r="T122" s="233"/>
      <c r="AT122" s="228" t="s">
        <v>184</v>
      </c>
      <c r="AU122" s="228" t="s">
        <v>80</v>
      </c>
      <c r="AV122" s="14" t="s">
        <v>78</v>
      </c>
      <c r="AW122" s="14" t="s">
        <v>35</v>
      </c>
      <c r="AX122" s="14" t="s">
        <v>71</v>
      </c>
      <c r="AY122" s="228" t="s">
        <v>167</v>
      </c>
    </row>
    <row r="123" spans="2:65" s="12" customFormat="1">
      <c r="B123" s="198"/>
      <c r="D123" s="193" t="s">
        <v>184</v>
      </c>
      <c r="E123" s="199" t="s">
        <v>5</v>
      </c>
      <c r="F123" s="200" t="s">
        <v>546</v>
      </c>
      <c r="H123" s="201">
        <v>10.5</v>
      </c>
      <c r="I123" s="202"/>
      <c r="L123" s="198"/>
      <c r="M123" s="203"/>
      <c r="N123" s="204"/>
      <c r="O123" s="204"/>
      <c r="P123" s="204"/>
      <c r="Q123" s="204"/>
      <c r="R123" s="204"/>
      <c r="S123" s="204"/>
      <c r="T123" s="205"/>
      <c r="AT123" s="199" t="s">
        <v>184</v>
      </c>
      <c r="AU123" s="199" t="s">
        <v>80</v>
      </c>
      <c r="AV123" s="12" t="s">
        <v>80</v>
      </c>
      <c r="AW123" s="12" t="s">
        <v>35</v>
      </c>
      <c r="AX123" s="12" t="s">
        <v>71</v>
      </c>
      <c r="AY123" s="199" t="s">
        <v>167</v>
      </c>
    </row>
    <row r="124" spans="2:65" s="14" customFormat="1">
      <c r="B124" s="227"/>
      <c r="D124" s="193" t="s">
        <v>184</v>
      </c>
      <c r="E124" s="228" t="s">
        <v>5</v>
      </c>
      <c r="F124" s="229" t="s">
        <v>547</v>
      </c>
      <c r="H124" s="228" t="s">
        <v>5</v>
      </c>
      <c r="I124" s="230"/>
      <c r="L124" s="227"/>
      <c r="M124" s="231"/>
      <c r="N124" s="232"/>
      <c r="O124" s="232"/>
      <c r="P124" s="232"/>
      <c r="Q124" s="232"/>
      <c r="R124" s="232"/>
      <c r="S124" s="232"/>
      <c r="T124" s="233"/>
      <c r="AT124" s="228" t="s">
        <v>184</v>
      </c>
      <c r="AU124" s="228" t="s">
        <v>80</v>
      </c>
      <c r="AV124" s="14" t="s">
        <v>78</v>
      </c>
      <c r="AW124" s="14" t="s">
        <v>35</v>
      </c>
      <c r="AX124" s="14" t="s">
        <v>71</v>
      </c>
      <c r="AY124" s="228" t="s">
        <v>167</v>
      </c>
    </row>
    <row r="125" spans="2:65" s="12" customFormat="1">
      <c r="B125" s="198"/>
      <c r="D125" s="193" t="s">
        <v>184</v>
      </c>
      <c r="E125" s="199" t="s">
        <v>5</v>
      </c>
      <c r="F125" s="200" t="s">
        <v>535</v>
      </c>
      <c r="H125" s="201">
        <v>215</v>
      </c>
      <c r="I125" s="202"/>
      <c r="L125" s="198"/>
      <c r="M125" s="203"/>
      <c r="N125" s="204"/>
      <c r="O125" s="204"/>
      <c r="P125" s="204"/>
      <c r="Q125" s="204"/>
      <c r="R125" s="204"/>
      <c r="S125" s="204"/>
      <c r="T125" s="205"/>
      <c r="AT125" s="199" t="s">
        <v>184</v>
      </c>
      <c r="AU125" s="199" t="s">
        <v>80</v>
      </c>
      <c r="AV125" s="12" t="s">
        <v>80</v>
      </c>
      <c r="AW125" s="12" t="s">
        <v>35</v>
      </c>
      <c r="AX125" s="12" t="s">
        <v>71</v>
      </c>
      <c r="AY125" s="199" t="s">
        <v>167</v>
      </c>
    </row>
    <row r="126" spans="2:65" s="13" customFormat="1">
      <c r="B126" s="219"/>
      <c r="D126" s="193" t="s">
        <v>184</v>
      </c>
      <c r="E126" s="220" t="s">
        <v>5</v>
      </c>
      <c r="F126" s="221" t="s">
        <v>350</v>
      </c>
      <c r="H126" s="222">
        <v>225.5</v>
      </c>
      <c r="I126" s="223"/>
      <c r="L126" s="219"/>
      <c r="M126" s="224"/>
      <c r="N126" s="225"/>
      <c r="O126" s="225"/>
      <c r="P126" s="225"/>
      <c r="Q126" s="225"/>
      <c r="R126" s="225"/>
      <c r="S126" s="225"/>
      <c r="T126" s="226"/>
      <c r="AT126" s="220" t="s">
        <v>184</v>
      </c>
      <c r="AU126" s="220" t="s">
        <v>80</v>
      </c>
      <c r="AV126" s="13" t="s">
        <v>173</v>
      </c>
      <c r="AW126" s="13" t="s">
        <v>35</v>
      </c>
      <c r="AX126" s="13" t="s">
        <v>78</v>
      </c>
      <c r="AY126" s="220" t="s">
        <v>167</v>
      </c>
    </row>
    <row r="127" spans="2:65" s="1" customFormat="1" ht="25.5" customHeight="1">
      <c r="B127" s="180"/>
      <c r="C127" s="181" t="s">
        <v>217</v>
      </c>
      <c r="D127" s="181" t="s">
        <v>169</v>
      </c>
      <c r="E127" s="182" t="s">
        <v>548</v>
      </c>
      <c r="F127" s="183" t="s">
        <v>549</v>
      </c>
      <c r="G127" s="184" t="s">
        <v>336</v>
      </c>
      <c r="H127" s="185">
        <v>165</v>
      </c>
      <c r="I127" s="186"/>
      <c r="J127" s="187">
        <f>ROUND(I127*H127,2)</f>
        <v>0</v>
      </c>
      <c r="K127" s="183" t="s">
        <v>5</v>
      </c>
      <c r="L127" s="41"/>
      <c r="M127" s="188" t="s">
        <v>5</v>
      </c>
      <c r="N127" s="189" t="s">
        <v>42</v>
      </c>
      <c r="O127" s="42"/>
      <c r="P127" s="190">
        <f>O127*H127</f>
        <v>0</v>
      </c>
      <c r="Q127" s="190">
        <v>0</v>
      </c>
      <c r="R127" s="190">
        <f>Q127*H127</f>
        <v>0</v>
      </c>
      <c r="S127" s="190">
        <v>0</v>
      </c>
      <c r="T127" s="191">
        <f>S127*H127</f>
        <v>0</v>
      </c>
      <c r="AR127" s="24" t="s">
        <v>173</v>
      </c>
      <c r="AT127" s="24" t="s">
        <v>169</v>
      </c>
      <c r="AU127" s="24" t="s">
        <v>80</v>
      </c>
      <c r="AY127" s="24" t="s">
        <v>167</v>
      </c>
      <c r="BE127" s="192">
        <f>IF(N127="základní",J127,0)</f>
        <v>0</v>
      </c>
      <c r="BF127" s="192">
        <f>IF(N127="snížená",J127,0)</f>
        <v>0</v>
      </c>
      <c r="BG127" s="192">
        <f>IF(N127="zákl. přenesená",J127,0)</f>
        <v>0</v>
      </c>
      <c r="BH127" s="192">
        <f>IF(N127="sníž. přenesená",J127,0)</f>
        <v>0</v>
      </c>
      <c r="BI127" s="192">
        <f>IF(N127="nulová",J127,0)</f>
        <v>0</v>
      </c>
      <c r="BJ127" s="24" t="s">
        <v>78</v>
      </c>
      <c r="BK127" s="192">
        <f>ROUND(I127*H127,2)</f>
        <v>0</v>
      </c>
      <c r="BL127" s="24" t="s">
        <v>173</v>
      </c>
      <c r="BM127" s="24" t="s">
        <v>550</v>
      </c>
    </row>
    <row r="128" spans="2:65" s="1" customFormat="1" ht="40.5">
      <c r="B128" s="41"/>
      <c r="D128" s="193" t="s">
        <v>175</v>
      </c>
      <c r="F128" s="194" t="s">
        <v>544</v>
      </c>
      <c r="I128" s="195"/>
      <c r="L128" s="41"/>
      <c r="M128" s="196"/>
      <c r="N128" s="42"/>
      <c r="O128" s="42"/>
      <c r="P128" s="42"/>
      <c r="Q128" s="42"/>
      <c r="R128" s="42"/>
      <c r="S128" s="42"/>
      <c r="T128" s="70"/>
      <c r="AT128" s="24" t="s">
        <v>175</v>
      </c>
      <c r="AU128" s="24" t="s">
        <v>80</v>
      </c>
    </row>
    <row r="129" spans="2:65" s="1" customFormat="1" ht="25.5" customHeight="1">
      <c r="B129" s="180"/>
      <c r="C129" s="181" t="s">
        <v>198</v>
      </c>
      <c r="D129" s="181" t="s">
        <v>169</v>
      </c>
      <c r="E129" s="182" t="s">
        <v>551</v>
      </c>
      <c r="F129" s="183" t="s">
        <v>552</v>
      </c>
      <c r="G129" s="184" t="s">
        <v>336</v>
      </c>
      <c r="H129" s="185">
        <v>45</v>
      </c>
      <c r="I129" s="186"/>
      <c r="J129" s="187">
        <f>ROUND(I129*H129,2)</f>
        <v>0</v>
      </c>
      <c r="K129" s="183" t="s">
        <v>179</v>
      </c>
      <c r="L129" s="41"/>
      <c r="M129" s="188" t="s">
        <v>5</v>
      </c>
      <c r="N129" s="189" t="s">
        <v>42</v>
      </c>
      <c r="O129" s="42"/>
      <c r="P129" s="190">
        <f>O129*H129</f>
        <v>0</v>
      </c>
      <c r="Q129" s="190">
        <v>0</v>
      </c>
      <c r="R129" s="190">
        <f>Q129*H129</f>
        <v>0</v>
      </c>
      <c r="S129" s="190">
        <v>0</v>
      </c>
      <c r="T129" s="191">
        <f>S129*H129</f>
        <v>0</v>
      </c>
      <c r="AR129" s="24" t="s">
        <v>173</v>
      </c>
      <c r="AT129" s="24" t="s">
        <v>169</v>
      </c>
      <c r="AU129" s="24" t="s">
        <v>80</v>
      </c>
      <c r="AY129" s="24" t="s">
        <v>167</v>
      </c>
      <c r="BE129" s="192">
        <f>IF(N129="základní",J129,0)</f>
        <v>0</v>
      </c>
      <c r="BF129" s="192">
        <f>IF(N129="snížená",J129,0)</f>
        <v>0</v>
      </c>
      <c r="BG129" s="192">
        <f>IF(N129="zákl. přenesená",J129,0)</f>
        <v>0</v>
      </c>
      <c r="BH129" s="192">
        <f>IF(N129="sníž. přenesená",J129,0)</f>
        <v>0</v>
      </c>
      <c r="BI129" s="192">
        <f>IF(N129="nulová",J129,0)</f>
        <v>0</v>
      </c>
      <c r="BJ129" s="24" t="s">
        <v>78</v>
      </c>
      <c r="BK129" s="192">
        <f>ROUND(I129*H129,2)</f>
        <v>0</v>
      </c>
      <c r="BL129" s="24" t="s">
        <v>173</v>
      </c>
      <c r="BM129" s="24" t="s">
        <v>553</v>
      </c>
    </row>
    <row r="130" spans="2:65" s="1" customFormat="1" ht="40.5">
      <c r="B130" s="41"/>
      <c r="D130" s="193" t="s">
        <v>175</v>
      </c>
      <c r="F130" s="194" t="s">
        <v>554</v>
      </c>
      <c r="I130" s="195"/>
      <c r="L130" s="41"/>
      <c r="M130" s="196"/>
      <c r="N130" s="42"/>
      <c r="O130" s="42"/>
      <c r="P130" s="42"/>
      <c r="Q130" s="42"/>
      <c r="R130" s="42"/>
      <c r="S130" s="42"/>
      <c r="T130" s="70"/>
      <c r="AT130" s="24" t="s">
        <v>175</v>
      </c>
      <c r="AU130" s="24" t="s">
        <v>80</v>
      </c>
    </row>
    <row r="131" spans="2:65" s="12" customFormat="1">
      <c r="B131" s="198"/>
      <c r="D131" s="193" t="s">
        <v>184</v>
      </c>
      <c r="E131" s="199" t="s">
        <v>5</v>
      </c>
      <c r="F131" s="200" t="s">
        <v>555</v>
      </c>
      <c r="H131" s="201">
        <v>55</v>
      </c>
      <c r="I131" s="202"/>
      <c r="L131" s="198"/>
      <c r="M131" s="203"/>
      <c r="N131" s="204"/>
      <c r="O131" s="204"/>
      <c r="P131" s="204"/>
      <c r="Q131" s="204"/>
      <c r="R131" s="204"/>
      <c r="S131" s="204"/>
      <c r="T131" s="205"/>
      <c r="AT131" s="199" t="s">
        <v>184</v>
      </c>
      <c r="AU131" s="199" t="s">
        <v>80</v>
      </c>
      <c r="AV131" s="12" t="s">
        <v>80</v>
      </c>
      <c r="AW131" s="12" t="s">
        <v>35</v>
      </c>
      <c r="AX131" s="12" t="s">
        <v>71</v>
      </c>
      <c r="AY131" s="199" t="s">
        <v>167</v>
      </c>
    </row>
    <row r="132" spans="2:65" s="12" customFormat="1">
      <c r="B132" s="198"/>
      <c r="D132" s="193" t="s">
        <v>184</v>
      </c>
      <c r="E132" s="199" t="s">
        <v>5</v>
      </c>
      <c r="F132" s="200" t="s">
        <v>556</v>
      </c>
      <c r="H132" s="201">
        <v>-10</v>
      </c>
      <c r="I132" s="202"/>
      <c r="L132" s="198"/>
      <c r="M132" s="203"/>
      <c r="N132" s="204"/>
      <c r="O132" s="204"/>
      <c r="P132" s="204"/>
      <c r="Q132" s="204"/>
      <c r="R132" s="204"/>
      <c r="S132" s="204"/>
      <c r="T132" s="205"/>
      <c r="AT132" s="199" t="s">
        <v>184</v>
      </c>
      <c r="AU132" s="199" t="s">
        <v>80</v>
      </c>
      <c r="AV132" s="12" t="s">
        <v>80</v>
      </c>
      <c r="AW132" s="12" t="s">
        <v>35</v>
      </c>
      <c r="AX132" s="12" t="s">
        <v>71</v>
      </c>
      <c r="AY132" s="199" t="s">
        <v>167</v>
      </c>
    </row>
    <row r="133" spans="2:65" s="13" customFormat="1">
      <c r="B133" s="219"/>
      <c r="D133" s="193" t="s">
        <v>184</v>
      </c>
      <c r="E133" s="220" t="s">
        <v>5</v>
      </c>
      <c r="F133" s="221" t="s">
        <v>350</v>
      </c>
      <c r="H133" s="222">
        <v>45</v>
      </c>
      <c r="I133" s="223"/>
      <c r="L133" s="219"/>
      <c r="M133" s="224"/>
      <c r="N133" s="225"/>
      <c r="O133" s="225"/>
      <c r="P133" s="225"/>
      <c r="Q133" s="225"/>
      <c r="R133" s="225"/>
      <c r="S133" s="225"/>
      <c r="T133" s="226"/>
      <c r="AT133" s="220" t="s">
        <v>184</v>
      </c>
      <c r="AU133" s="220" t="s">
        <v>80</v>
      </c>
      <c r="AV133" s="13" t="s">
        <v>173</v>
      </c>
      <c r="AW133" s="13" t="s">
        <v>35</v>
      </c>
      <c r="AX133" s="13" t="s">
        <v>78</v>
      </c>
      <c r="AY133" s="220" t="s">
        <v>167</v>
      </c>
    </row>
    <row r="134" spans="2:65" s="1" customFormat="1" ht="16.5" customHeight="1">
      <c r="B134" s="180"/>
      <c r="C134" s="181" t="s">
        <v>227</v>
      </c>
      <c r="D134" s="181" t="s">
        <v>169</v>
      </c>
      <c r="E134" s="182" t="s">
        <v>557</v>
      </c>
      <c r="F134" s="183" t="s">
        <v>558</v>
      </c>
      <c r="G134" s="184" t="s">
        <v>336</v>
      </c>
      <c r="H134" s="185">
        <v>165</v>
      </c>
      <c r="I134" s="186"/>
      <c r="J134" s="187">
        <f>ROUND(I134*H134,2)</f>
        <v>0</v>
      </c>
      <c r="K134" s="183" t="s">
        <v>179</v>
      </c>
      <c r="L134" s="41"/>
      <c r="M134" s="188" t="s">
        <v>5</v>
      </c>
      <c r="N134" s="189" t="s">
        <v>42</v>
      </c>
      <c r="O134" s="42"/>
      <c r="P134" s="190">
        <f>O134*H134</f>
        <v>0</v>
      </c>
      <c r="Q134" s="190">
        <v>0</v>
      </c>
      <c r="R134" s="190">
        <f>Q134*H134</f>
        <v>0</v>
      </c>
      <c r="S134" s="190">
        <v>0</v>
      </c>
      <c r="T134" s="191">
        <f>S134*H134</f>
        <v>0</v>
      </c>
      <c r="AR134" s="24" t="s">
        <v>173</v>
      </c>
      <c r="AT134" s="24" t="s">
        <v>169</v>
      </c>
      <c r="AU134" s="24" t="s">
        <v>80</v>
      </c>
      <c r="AY134" s="24" t="s">
        <v>167</v>
      </c>
      <c r="BE134" s="192">
        <f>IF(N134="základní",J134,0)</f>
        <v>0</v>
      </c>
      <c r="BF134" s="192">
        <f>IF(N134="snížená",J134,0)</f>
        <v>0</v>
      </c>
      <c r="BG134" s="192">
        <f>IF(N134="zákl. přenesená",J134,0)</f>
        <v>0</v>
      </c>
      <c r="BH134" s="192">
        <f>IF(N134="sníž. přenesená",J134,0)</f>
        <v>0</v>
      </c>
      <c r="BI134" s="192">
        <f>IF(N134="nulová",J134,0)</f>
        <v>0</v>
      </c>
      <c r="BJ134" s="24" t="s">
        <v>78</v>
      </c>
      <c r="BK134" s="192">
        <f>ROUND(I134*H134,2)</f>
        <v>0</v>
      </c>
      <c r="BL134" s="24" t="s">
        <v>173</v>
      </c>
      <c r="BM134" s="24" t="s">
        <v>559</v>
      </c>
    </row>
    <row r="135" spans="2:65" s="1" customFormat="1" ht="27">
      <c r="B135" s="41"/>
      <c r="D135" s="193" t="s">
        <v>175</v>
      </c>
      <c r="F135" s="194" t="s">
        <v>560</v>
      </c>
      <c r="I135" s="195"/>
      <c r="L135" s="41"/>
      <c r="M135" s="196"/>
      <c r="N135" s="42"/>
      <c r="O135" s="42"/>
      <c r="P135" s="42"/>
      <c r="Q135" s="42"/>
      <c r="R135" s="42"/>
      <c r="S135" s="42"/>
      <c r="T135" s="70"/>
      <c r="AT135" s="24" t="s">
        <v>175</v>
      </c>
      <c r="AU135" s="24" t="s">
        <v>80</v>
      </c>
    </row>
    <row r="136" spans="2:65" s="14" customFormat="1">
      <c r="B136" s="227"/>
      <c r="D136" s="193" t="s">
        <v>184</v>
      </c>
      <c r="E136" s="228" t="s">
        <v>5</v>
      </c>
      <c r="F136" s="229" t="s">
        <v>545</v>
      </c>
      <c r="H136" s="228" t="s">
        <v>5</v>
      </c>
      <c r="I136" s="230"/>
      <c r="L136" s="227"/>
      <c r="M136" s="231"/>
      <c r="N136" s="232"/>
      <c r="O136" s="232"/>
      <c r="P136" s="232"/>
      <c r="Q136" s="232"/>
      <c r="R136" s="232"/>
      <c r="S136" s="232"/>
      <c r="T136" s="233"/>
      <c r="AT136" s="228" t="s">
        <v>184</v>
      </c>
      <c r="AU136" s="228" t="s">
        <v>80</v>
      </c>
      <c r="AV136" s="14" t="s">
        <v>78</v>
      </c>
      <c r="AW136" s="14" t="s">
        <v>35</v>
      </c>
      <c r="AX136" s="14" t="s">
        <v>71</v>
      </c>
      <c r="AY136" s="228" t="s">
        <v>167</v>
      </c>
    </row>
    <row r="137" spans="2:65" s="12" customFormat="1">
      <c r="B137" s="198"/>
      <c r="D137" s="193" t="s">
        <v>184</v>
      </c>
      <c r="E137" s="199" t="s">
        <v>5</v>
      </c>
      <c r="F137" s="200" t="s">
        <v>561</v>
      </c>
      <c r="H137" s="201">
        <v>5</v>
      </c>
      <c r="I137" s="202"/>
      <c r="L137" s="198"/>
      <c r="M137" s="203"/>
      <c r="N137" s="204"/>
      <c r="O137" s="204"/>
      <c r="P137" s="204"/>
      <c r="Q137" s="204"/>
      <c r="R137" s="204"/>
      <c r="S137" s="204"/>
      <c r="T137" s="205"/>
      <c r="AT137" s="199" t="s">
        <v>184</v>
      </c>
      <c r="AU137" s="199" t="s">
        <v>80</v>
      </c>
      <c r="AV137" s="12" t="s">
        <v>80</v>
      </c>
      <c r="AW137" s="12" t="s">
        <v>35</v>
      </c>
      <c r="AX137" s="12" t="s">
        <v>71</v>
      </c>
      <c r="AY137" s="199" t="s">
        <v>167</v>
      </c>
    </row>
    <row r="138" spans="2:65" s="14" customFormat="1">
      <c r="B138" s="227"/>
      <c r="D138" s="193" t="s">
        <v>184</v>
      </c>
      <c r="E138" s="228" t="s">
        <v>5</v>
      </c>
      <c r="F138" s="229" t="s">
        <v>562</v>
      </c>
      <c r="H138" s="228" t="s">
        <v>5</v>
      </c>
      <c r="I138" s="230"/>
      <c r="L138" s="227"/>
      <c r="M138" s="231"/>
      <c r="N138" s="232"/>
      <c r="O138" s="232"/>
      <c r="P138" s="232"/>
      <c r="Q138" s="232"/>
      <c r="R138" s="232"/>
      <c r="S138" s="232"/>
      <c r="T138" s="233"/>
      <c r="AT138" s="228" t="s">
        <v>184</v>
      </c>
      <c r="AU138" s="228" t="s">
        <v>80</v>
      </c>
      <c r="AV138" s="14" t="s">
        <v>78</v>
      </c>
      <c r="AW138" s="14" t="s">
        <v>35</v>
      </c>
      <c r="AX138" s="14" t="s">
        <v>71</v>
      </c>
      <c r="AY138" s="228" t="s">
        <v>167</v>
      </c>
    </row>
    <row r="139" spans="2:65" s="12" customFormat="1">
      <c r="B139" s="198"/>
      <c r="D139" s="193" t="s">
        <v>184</v>
      </c>
      <c r="E139" s="199" t="s">
        <v>5</v>
      </c>
      <c r="F139" s="200" t="s">
        <v>563</v>
      </c>
      <c r="H139" s="201">
        <v>160</v>
      </c>
      <c r="I139" s="202"/>
      <c r="L139" s="198"/>
      <c r="M139" s="203"/>
      <c r="N139" s="204"/>
      <c r="O139" s="204"/>
      <c r="P139" s="204"/>
      <c r="Q139" s="204"/>
      <c r="R139" s="204"/>
      <c r="S139" s="204"/>
      <c r="T139" s="205"/>
      <c r="AT139" s="199" t="s">
        <v>184</v>
      </c>
      <c r="AU139" s="199" t="s">
        <v>80</v>
      </c>
      <c r="AV139" s="12" t="s">
        <v>80</v>
      </c>
      <c r="AW139" s="12" t="s">
        <v>35</v>
      </c>
      <c r="AX139" s="12" t="s">
        <v>71</v>
      </c>
      <c r="AY139" s="199" t="s">
        <v>167</v>
      </c>
    </row>
    <row r="140" spans="2:65" s="13" customFormat="1">
      <c r="B140" s="219"/>
      <c r="D140" s="193" t="s">
        <v>184</v>
      </c>
      <c r="E140" s="220" t="s">
        <v>5</v>
      </c>
      <c r="F140" s="221" t="s">
        <v>350</v>
      </c>
      <c r="H140" s="222">
        <v>165</v>
      </c>
      <c r="I140" s="223"/>
      <c r="L140" s="219"/>
      <c r="M140" s="224"/>
      <c r="N140" s="225"/>
      <c r="O140" s="225"/>
      <c r="P140" s="225"/>
      <c r="Q140" s="225"/>
      <c r="R140" s="225"/>
      <c r="S140" s="225"/>
      <c r="T140" s="226"/>
      <c r="AT140" s="220" t="s">
        <v>184</v>
      </c>
      <c r="AU140" s="220" t="s">
        <v>80</v>
      </c>
      <c r="AV140" s="13" t="s">
        <v>173</v>
      </c>
      <c r="AW140" s="13" t="s">
        <v>35</v>
      </c>
      <c r="AX140" s="13" t="s">
        <v>78</v>
      </c>
      <c r="AY140" s="220" t="s">
        <v>167</v>
      </c>
    </row>
    <row r="141" spans="2:65" s="1" customFormat="1" ht="16.5" customHeight="1">
      <c r="B141" s="180"/>
      <c r="C141" s="181" t="s">
        <v>234</v>
      </c>
      <c r="D141" s="181" t="s">
        <v>169</v>
      </c>
      <c r="E141" s="182" t="s">
        <v>564</v>
      </c>
      <c r="F141" s="183" t="s">
        <v>565</v>
      </c>
      <c r="G141" s="184" t="s">
        <v>336</v>
      </c>
      <c r="H141" s="185">
        <v>45</v>
      </c>
      <c r="I141" s="186"/>
      <c r="J141" s="187">
        <f>ROUND(I141*H141,2)</f>
        <v>0</v>
      </c>
      <c r="K141" s="183" t="s">
        <v>179</v>
      </c>
      <c r="L141" s="41"/>
      <c r="M141" s="188" t="s">
        <v>5</v>
      </c>
      <c r="N141" s="189" t="s">
        <v>42</v>
      </c>
      <c r="O141" s="42"/>
      <c r="P141" s="190">
        <f>O141*H141</f>
        <v>0</v>
      </c>
      <c r="Q141" s="190">
        <v>0</v>
      </c>
      <c r="R141" s="190">
        <f>Q141*H141</f>
        <v>0</v>
      </c>
      <c r="S141" s="190">
        <v>0</v>
      </c>
      <c r="T141" s="191">
        <f>S141*H141</f>
        <v>0</v>
      </c>
      <c r="AR141" s="24" t="s">
        <v>173</v>
      </c>
      <c r="AT141" s="24" t="s">
        <v>169</v>
      </c>
      <c r="AU141" s="24" t="s">
        <v>80</v>
      </c>
      <c r="AY141" s="24" t="s">
        <v>167</v>
      </c>
      <c r="BE141" s="192">
        <f>IF(N141="základní",J141,0)</f>
        <v>0</v>
      </c>
      <c r="BF141" s="192">
        <f>IF(N141="snížená",J141,0)</f>
        <v>0</v>
      </c>
      <c r="BG141" s="192">
        <f>IF(N141="zákl. přenesená",J141,0)</f>
        <v>0</v>
      </c>
      <c r="BH141" s="192">
        <f>IF(N141="sníž. přenesená",J141,0)</f>
        <v>0</v>
      </c>
      <c r="BI141" s="192">
        <f>IF(N141="nulová",J141,0)</f>
        <v>0</v>
      </c>
      <c r="BJ141" s="24" t="s">
        <v>78</v>
      </c>
      <c r="BK141" s="192">
        <f>ROUND(I141*H141,2)</f>
        <v>0</v>
      </c>
      <c r="BL141" s="24" t="s">
        <v>173</v>
      </c>
      <c r="BM141" s="24" t="s">
        <v>566</v>
      </c>
    </row>
    <row r="142" spans="2:65" s="1" customFormat="1">
      <c r="B142" s="41"/>
      <c r="D142" s="193" t="s">
        <v>175</v>
      </c>
      <c r="F142" s="194" t="s">
        <v>567</v>
      </c>
      <c r="I142" s="195"/>
      <c r="L142" s="41"/>
      <c r="M142" s="196"/>
      <c r="N142" s="42"/>
      <c r="O142" s="42"/>
      <c r="P142" s="42"/>
      <c r="Q142" s="42"/>
      <c r="R142" s="42"/>
      <c r="S142" s="42"/>
      <c r="T142" s="70"/>
      <c r="AT142" s="24" t="s">
        <v>175</v>
      </c>
      <c r="AU142" s="24" t="s">
        <v>80</v>
      </c>
    </row>
    <row r="143" spans="2:65" s="1" customFormat="1" ht="16.5" customHeight="1">
      <c r="B143" s="180"/>
      <c r="C143" s="181" t="s">
        <v>239</v>
      </c>
      <c r="D143" s="181" t="s">
        <v>169</v>
      </c>
      <c r="E143" s="182" t="s">
        <v>568</v>
      </c>
      <c r="F143" s="183" t="s">
        <v>569</v>
      </c>
      <c r="G143" s="184" t="s">
        <v>268</v>
      </c>
      <c r="H143" s="185">
        <v>81</v>
      </c>
      <c r="I143" s="186"/>
      <c r="J143" s="187">
        <f>ROUND(I143*H143,2)</f>
        <v>0</v>
      </c>
      <c r="K143" s="183" t="s">
        <v>179</v>
      </c>
      <c r="L143" s="41"/>
      <c r="M143" s="188" t="s">
        <v>5</v>
      </c>
      <c r="N143" s="189" t="s">
        <v>42</v>
      </c>
      <c r="O143" s="42"/>
      <c r="P143" s="190">
        <f>O143*H143</f>
        <v>0</v>
      </c>
      <c r="Q143" s="190">
        <v>0</v>
      </c>
      <c r="R143" s="190">
        <f>Q143*H143</f>
        <v>0</v>
      </c>
      <c r="S143" s="190">
        <v>0</v>
      </c>
      <c r="T143" s="191">
        <f>S143*H143</f>
        <v>0</v>
      </c>
      <c r="AR143" s="24" t="s">
        <v>173</v>
      </c>
      <c r="AT143" s="24" t="s">
        <v>169</v>
      </c>
      <c r="AU143" s="24" t="s">
        <v>80</v>
      </c>
      <c r="AY143" s="24" t="s">
        <v>167</v>
      </c>
      <c r="BE143" s="192">
        <f>IF(N143="základní",J143,0)</f>
        <v>0</v>
      </c>
      <c r="BF143" s="192">
        <f>IF(N143="snížená",J143,0)</f>
        <v>0</v>
      </c>
      <c r="BG143" s="192">
        <f>IF(N143="zákl. přenesená",J143,0)</f>
        <v>0</v>
      </c>
      <c r="BH143" s="192">
        <f>IF(N143="sníž. přenesená",J143,0)</f>
        <v>0</v>
      </c>
      <c r="BI143" s="192">
        <f>IF(N143="nulová",J143,0)</f>
        <v>0</v>
      </c>
      <c r="BJ143" s="24" t="s">
        <v>78</v>
      </c>
      <c r="BK143" s="192">
        <f>ROUND(I143*H143,2)</f>
        <v>0</v>
      </c>
      <c r="BL143" s="24" t="s">
        <v>173</v>
      </c>
      <c r="BM143" s="24" t="s">
        <v>570</v>
      </c>
    </row>
    <row r="144" spans="2:65" s="1" customFormat="1" ht="27">
      <c r="B144" s="41"/>
      <c r="D144" s="193" t="s">
        <v>175</v>
      </c>
      <c r="F144" s="194" t="s">
        <v>571</v>
      </c>
      <c r="I144" s="195"/>
      <c r="L144" s="41"/>
      <c r="M144" s="196"/>
      <c r="N144" s="42"/>
      <c r="O144" s="42"/>
      <c r="P144" s="42"/>
      <c r="Q144" s="42"/>
      <c r="R144" s="42"/>
      <c r="S144" s="42"/>
      <c r="T144" s="70"/>
      <c r="AT144" s="24" t="s">
        <v>175</v>
      </c>
      <c r="AU144" s="24" t="s">
        <v>80</v>
      </c>
    </row>
    <row r="145" spans="2:65" s="12" customFormat="1">
      <c r="B145" s="198"/>
      <c r="D145" s="193" t="s">
        <v>184</v>
      </c>
      <c r="F145" s="200" t="s">
        <v>572</v>
      </c>
      <c r="H145" s="201">
        <v>81</v>
      </c>
      <c r="I145" s="202"/>
      <c r="L145" s="198"/>
      <c r="M145" s="203"/>
      <c r="N145" s="204"/>
      <c r="O145" s="204"/>
      <c r="P145" s="204"/>
      <c r="Q145" s="204"/>
      <c r="R145" s="204"/>
      <c r="S145" s="204"/>
      <c r="T145" s="205"/>
      <c r="AT145" s="199" t="s">
        <v>184</v>
      </c>
      <c r="AU145" s="199" t="s">
        <v>80</v>
      </c>
      <c r="AV145" s="12" t="s">
        <v>80</v>
      </c>
      <c r="AW145" s="12" t="s">
        <v>6</v>
      </c>
      <c r="AX145" s="12" t="s">
        <v>78</v>
      </c>
      <c r="AY145" s="199" t="s">
        <v>167</v>
      </c>
    </row>
    <row r="146" spans="2:65" s="1" customFormat="1" ht="16.5" customHeight="1">
      <c r="B146" s="180"/>
      <c r="C146" s="181" t="s">
        <v>243</v>
      </c>
      <c r="D146" s="181" t="s">
        <v>169</v>
      </c>
      <c r="E146" s="182" t="s">
        <v>334</v>
      </c>
      <c r="F146" s="183" t="s">
        <v>335</v>
      </c>
      <c r="G146" s="184" t="s">
        <v>336</v>
      </c>
      <c r="H146" s="185">
        <v>160</v>
      </c>
      <c r="I146" s="186"/>
      <c r="J146" s="187">
        <f>ROUND(I146*H146,2)</f>
        <v>0</v>
      </c>
      <c r="K146" s="183" t="s">
        <v>179</v>
      </c>
      <c r="L146" s="41"/>
      <c r="M146" s="188" t="s">
        <v>5</v>
      </c>
      <c r="N146" s="189" t="s">
        <v>42</v>
      </c>
      <c r="O146" s="42"/>
      <c r="P146" s="190">
        <f>O146*H146</f>
        <v>0</v>
      </c>
      <c r="Q146" s="190">
        <v>0</v>
      </c>
      <c r="R146" s="190">
        <f>Q146*H146</f>
        <v>0</v>
      </c>
      <c r="S146" s="190">
        <v>0</v>
      </c>
      <c r="T146" s="191">
        <f>S146*H146</f>
        <v>0</v>
      </c>
      <c r="AR146" s="24" t="s">
        <v>173</v>
      </c>
      <c r="AT146" s="24" t="s">
        <v>169</v>
      </c>
      <c r="AU146" s="24" t="s">
        <v>80</v>
      </c>
      <c r="AY146" s="24" t="s">
        <v>167</v>
      </c>
      <c r="BE146" s="192">
        <f>IF(N146="základní",J146,0)</f>
        <v>0</v>
      </c>
      <c r="BF146" s="192">
        <f>IF(N146="snížená",J146,0)</f>
        <v>0</v>
      </c>
      <c r="BG146" s="192">
        <f>IF(N146="zákl. přenesená",J146,0)</f>
        <v>0</v>
      </c>
      <c r="BH146" s="192">
        <f>IF(N146="sníž. přenesená",J146,0)</f>
        <v>0</v>
      </c>
      <c r="BI146" s="192">
        <f>IF(N146="nulová",J146,0)</f>
        <v>0</v>
      </c>
      <c r="BJ146" s="24" t="s">
        <v>78</v>
      </c>
      <c r="BK146" s="192">
        <f>ROUND(I146*H146,2)</f>
        <v>0</v>
      </c>
      <c r="BL146" s="24" t="s">
        <v>173</v>
      </c>
      <c r="BM146" s="24" t="s">
        <v>573</v>
      </c>
    </row>
    <row r="147" spans="2:65" s="1" customFormat="1" ht="27">
      <c r="B147" s="41"/>
      <c r="D147" s="193" t="s">
        <v>175</v>
      </c>
      <c r="F147" s="194" t="s">
        <v>338</v>
      </c>
      <c r="I147" s="195"/>
      <c r="L147" s="41"/>
      <c r="M147" s="196"/>
      <c r="N147" s="42"/>
      <c r="O147" s="42"/>
      <c r="P147" s="42"/>
      <c r="Q147" s="42"/>
      <c r="R147" s="42"/>
      <c r="S147" s="42"/>
      <c r="T147" s="70"/>
      <c r="AT147" s="24" t="s">
        <v>175</v>
      </c>
      <c r="AU147" s="24" t="s">
        <v>80</v>
      </c>
    </row>
    <row r="148" spans="2:65" s="1" customFormat="1" ht="27">
      <c r="B148" s="41"/>
      <c r="D148" s="193" t="s">
        <v>182</v>
      </c>
      <c r="F148" s="197" t="s">
        <v>329</v>
      </c>
      <c r="I148" s="195"/>
      <c r="L148" s="41"/>
      <c r="M148" s="196"/>
      <c r="N148" s="42"/>
      <c r="O148" s="42"/>
      <c r="P148" s="42"/>
      <c r="Q148" s="42"/>
      <c r="R148" s="42"/>
      <c r="S148" s="42"/>
      <c r="T148" s="70"/>
      <c r="AT148" s="24" t="s">
        <v>182</v>
      </c>
      <c r="AU148" s="24" t="s">
        <v>80</v>
      </c>
    </row>
    <row r="149" spans="2:65" s="14" customFormat="1">
      <c r="B149" s="227"/>
      <c r="D149" s="193" t="s">
        <v>184</v>
      </c>
      <c r="E149" s="228" t="s">
        <v>5</v>
      </c>
      <c r="F149" s="229" t="s">
        <v>574</v>
      </c>
      <c r="H149" s="228" t="s">
        <v>5</v>
      </c>
      <c r="I149" s="230"/>
      <c r="L149" s="227"/>
      <c r="M149" s="231"/>
      <c r="N149" s="232"/>
      <c r="O149" s="232"/>
      <c r="P149" s="232"/>
      <c r="Q149" s="232"/>
      <c r="R149" s="232"/>
      <c r="S149" s="232"/>
      <c r="T149" s="233"/>
      <c r="AT149" s="228" t="s">
        <v>184</v>
      </c>
      <c r="AU149" s="228" t="s">
        <v>80</v>
      </c>
      <c r="AV149" s="14" t="s">
        <v>78</v>
      </c>
      <c r="AW149" s="14" t="s">
        <v>35</v>
      </c>
      <c r="AX149" s="14" t="s">
        <v>71</v>
      </c>
      <c r="AY149" s="228" t="s">
        <v>167</v>
      </c>
    </row>
    <row r="150" spans="2:65" s="12" customFormat="1">
      <c r="B150" s="198"/>
      <c r="D150" s="193" t="s">
        <v>184</v>
      </c>
      <c r="E150" s="199" t="s">
        <v>5</v>
      </c>
      <c r="F150" s="200" t="s">
        <v>563</v>
      </c>
      <c r="H150" s="201">
        <v>160</v>
      </c>
      <c r="I150" s="202"/>
      <c r="L150" s="198"/>
      <c r="M150" s="203"/>
      <c r="N150" s="204"/>
      <c r="O150" s="204"/>
      <c r="P150" s="204"/>
      <c r="Q150" s="204"/>
      <c r="R150" s="204"/>
      <c r="S150" s="204"/>
      <c r="T150" s="205"/>
      <c r="AT150" s="199" t="s">
        <v>184</v>
      </c>
      <c r="AU150" s="199" t="s">
        <v>80</v>
      </c>
      <c r="AV150" s="12" t="s">
        <v>80</v>
      </c>
      <c r="AW150" s="12" t="s">
        <v>35</v>
      </c>
      <c r="AX150" s="12" t="s">
        <v>78</v>
      </c>
      <c r="AY150" s="199" t="s">
        <v>167</v>
      </c>
    </row>
    <row r="151" spans="2:65" s="1" customFormat="1" ht="16.5" customHeight="1">
      <c r="B151" s="180"/>
      <c r="C151" s="181" t="s">
        <v>247</v>
      </c>
      <c r="D151" s="181" t="s">
        <v>169</v>
      </c>
      <c r="E151" s="182" t="s">
        <v>575</v>
      </c>
      <c r="F151" s="183" t="s">
        <v>576</v>
      </c>
      <c r="G151" s="184" t="s">
        <v>230</v>
      </c>
      <c r="H151" s="185">
        <v>50</v>
      </c>
      <c r="I151" s="186"/>
      <c r="J151" s="187">
        <f>ROUND(I151*H151,2)</f>
        <v>0</v>
      </c>
      <c r="K151" s="183" t="s">
        <v>5</v>
      </c>
      <c r="L151" s="41"/>
      <c r="M151" s="188" t="s">
        <v>5</v>
      </c>
      <c r="N151" s="189" t="s">
        <v>42</v>
      </c>
      <c r="O151" s="42"/>
      <c r="P151" s="190">
        <f>O151*H151</f>
        <v>0</v>
      </c>
      <c r="Q151" s="190">
        <v>0</v>
      </c>
      <c r="R151" s="190">
        <f>Q151*H151</f>
        <v>0</v>
      </c>
      <c r="S151" s="190">
        <v>0</v>
      </c>
      <c r="T151" s="191">
        <f>S151*H151</f>
        <v>0</v>
      </c>
      <c r="AR151" s="24" t="s">
        <v>173</v>
      </c>
      <c r="AT151" s="24" t="s">
        <v>169</v>
      </c>
      <c r="AU151" s="24" t="s">
        <v>80</v>
      </c>
      <c r="AY151" s="24" t="s">
        <v>167</v>
      </c>
      <c r="BE151" s="192">
        <f>IF(N151="základní",J151,0)</f>
        <v>0</v>
      </c>
      <c r="BF151" s="192">
        <f>IF(N151="snížená",J151,0)</f>
        <v>0</v>
      </c>
      <c r="BG151" s="192">
        <f>IF(N151="zákl. přenesená",J151,0)</f>
        <v>0</v>
      </c>
      <c r="BH151" s="192">
        <f>IF(N151="sníž. přenesená",J151,0)</f>
        <v>0</v>
      </c>
      <c r="BI151" s="192">
        <f>IF(N151="nulová",J151,0)</f>
        <v>0</v>
      </c>
      <c r="BJ151" s="24" t="s">
        <v>78</v>
      </c>
      <c r="BK151" s="192">
        <f>ROUND(I151*H151,2)</f>
        <v>0</v>
      </c>
      <c r="BL151" s="24" t="s">
        <v>173</v>
      </c>
      <c r="BM151" s="24" t="s">
        <v>577</v>
      </c>
    </row>
    <row r="152" spans="2:65" s="1" customFormat="1">
      <c r="B152" s="41"/>
      <c r="D152" s="193" t="s">
        <v>175</v>
      </c>
      <c r="F152" s="194" t="s">
        <v>576</v>
      </c>
      <c r="I152" s="195"/>
      <c r="L152" s="41"/>
      <c r="M152" s="196"/>
      <c r="N152" s="42"/>
      <c r="O152" s="42"/>
      <c r="P152" s="42"/>
      <c r="Q152" s="42"/>
      <c r="R152" s="42"/>
      <c r="S152" s="42"/>
      <c r="T152" s="70"/>
      <c r="AT152" s="24" t="s">
        <v>175</v>
      </c>
      <c r="AU152" s="24" t="s">
        <v>80</v>
      </c>
    </row>
    <row r="153" spans="2:65" s="1" customFormat="1" ht="25.5" customHeight="1">
      <c r="B153" s="180"/>
      <c r="C153" s="181" t="s">
        <v>11</v>
      </c>
      <c r="D153" s="181" t="s">
        <v>169</v>
      </c>
      <c r="E153" s="182" t="s">
        <v>578</v>
      </c>
      <c r="F153" s="183" t="s">
        <v>579</v>
      </c>
      <c r="G153" s="184" t="s">
        <v>230</v>
      </c>
      <c r="H153" s="185">
        <v>50</v>
      </c>
      <c r="I153" s="186"/>
      <c r="J153" s="187">
        <f>ROUND(I153*H153,2)</f>
        <v>0</v>
      </c>
      <c r="K153" s="183" t="s">
        <v>179</v>
      </c>
      <c r="L153" s="41"/>
      <c r="M153" s="188" t="s">
        <v>5</v>
      </c>
      <c r="N153" s="189" t="s">
        <v>42</v>
      </c>
      <c r="O153" s="42"/>
      <c r="P153" s="190">
        <f>O153*H153</f>
        <v>0</v>
      </c>
      <c r="Q153" s="190">
        <v>0</v>
      </c>
      <c r="R153" s="190">
        <f>Q153*H153</f>
        <v>0</v>
      </c>
      <c r="S153" s="190">
        <v>0</v>
      </c>
      <c r="T153" s="191">
        <f>S153*H153</f>
        <v>0</v>
      </c>
      <c r="AR153" s="24" t="s">
        <v>173</v>
      </c>
      <c r="AT153" s="24" t="s">
        <v>169</v>
      </c>
      <c r="AU153" s="24" t="s">
        <v>80</v>
      </c>
      <c r="AY153" s="24" t="s">
        <v>167</v>
      </c>
      <c r="BE153" s="192">
        <f>IF(N153="základní",J153,0)</f>
        <v>0</v>
      </c>
      <c r="BF153" s="192">
        <f>IF(N153="snížená",J153,0)</f>
        <v>0</v>
      </c>
      <c r="BG153" s="192">
        <f>IF(N153="zákl. přenesená",J153,0)</f>
        <v>0</v>
      </c>
      <c r="BH153" s="192">
        <f>IF(N153="sníž. přenesená",J153,0)</f>
        <v>0</v>
      </c>
      <c r="BI153" s="192">
        <f>IF(N153="nulová",J153,0)</f>
        <v>0</v>
      </c>
      <c r="BJ153" s="24" t="s">
        <v>78</v>
      </c>
      <c r="BK153" s="192">
        <f>ROUND(I153*H153,2)</f>
        <v>0</v>
      </c>
      <c r="BL153" s="24" t="s">
        <v>173</v>
      </c>
      <c r="BM153" s="24" t="s">
        <v>580</v>
      </c>
    </row>
    <row r="154" spans="2:65" s="1" customFormat="1" ht="27">
      <c r="B154" s="41"/>
      <c r="D154" s="193" t="s">
        <v>175</v>
      </c>
      <c r="F154" s="194" t="s">
        <v>581</v>
      </c>
      <c r="I154" s="195"/>
      <c r="L154" s="41"/>
      <c r="M154" s="196"/>
      <c r="N154" s="42"/>
      <c r="O154" s="42"/>
      <c r="P154" s="42"/>
      <c r="Q154" s="42"/>
      <c r="R154" s="42"/>
      <c r="S154" s="42"/>
      <c r="T154" s="70"/>
      <c r="AT154" s="24" t="s">
        <v>175</v>
      </c>
      <c r="AU154" s="24" t="s">
        <v>80</v>
      </c>
    </row>
    <row r="155" spans="2:65" s="1" customFormat="1" ht="27">
      <c r="B155" s="41"/>
      <c r="D155" s="193" t="s">
        <v>182</v>
      </c>
      <c r="F155" s="197" t="s">
        <v>522</v>
      </c>
      <c r="I155" s="195"/>
      <c r="L155" s="41"/>
      <c r="M155" s="196"/>
      <c r="N155" s="42"/>
      <c r="O155" s="42"/>
      <c r="P155" s="42"/>
      <c r="Q155" s="42"/>
      <c r="R155" s="42"/>
      <c r="S155" s="42"/>
      <c r="T155" s="70"/>
      <c r="AT155" s="24" t="s">
        <v>182</v>
      </c>
      <c r="AU155" s="24" t="s">
        <v>80</v>
      </c>
    </row>
    <row r="156" spans="2:65" s="12" customFormat="1">
      <c r="B156" s="198"/>
      <c r="D156" s="193" t="s">
        <v>184</v>
      </c>
      <c r="E156" s="199" t="s">
        <v>5</v>
      </c>
      <c r="F156" s="200" t="s">
        <v>582</v>
      </c>
      <c r="H156" s="201">
        <v>50</v>
      </c>
      <c r="I156" s="202"/>
      <c r="L156" s="198"/>
      <c r="M156" s="203"/>
      <c r="N156" s="204"/>
      <c r="O156" s="204"/>
      <c r="P156" s="204"/>
      <c r="Q156" s="204"/>
      <c r="R156" s="204"/>
      <c r="S156" s="204"/>
      <c r="T156" s="205"/>
      <c r="AT156" s="199" t="s">
        <v>184</v>
      </c>
      <c r="AU156" s="199" t="s">
        <v>80</v>
      </c>
      <c r="AV156" s="12" t="s">
        <v>80</v>
      </c>
      <c r="AW156" s="12" t="s">
        <v>35</v>
      </c>
      <c r="AX156" s="12" t="s">
        <v>78</v>
      </c>
      <c r="AY156" s="199" t="s">
        <v>167</v>
      </c>
    </row>
    <row r="157" spans="2:65" s="11" customFormat="1" ht="29.85" customHeight="1">
      <c r="B157" s="167"/>
      <c r="D157" s="168" t="s">
        <v>70</v>
      </c>
      <c r="E157" s="178" t="s">
        <v>80</v>
      </c>
      <c r="F157" s="178" t="s">
        <v>583</v>
      </c>
      <c r="I157" s="170"/>
      <c r="J157" s="179">
        <f>BK157</f>
        <v>0</v>
      </c>
      <c r="L157" s="167"/>
      <c r="M157" s="172"/>
      <c r="N157" s="173"/>
      <c r="O157" s="173"/>
      <c r="P157" s="174">
        <f>SUM(P158:P185)</f>
        <v>0</v>
      </c>
      <c r="Q157" s="173"/>
      <c r="R157" s="174">
        <f>SUM(R158:R185)</f>
        <v>30.4381293</v>
      </c>
      <c r="S157" s="173"/>
      <c r="T157" s="175">
        <f>SUM(T158:T185)</f>
        <v>0</v>
      </c>
      <c r="AR157" s="168" t="s">
        <v>78</v>
      </c>
      <c r="AT157" s="176" t="s">
        <v>70</v>
      </c>
      <c r="AU157" s="176" t="s">
        <v>78</v>
      </c>
      <c r="AY157" s="168" t="s">
        <v>167</v>
      </c>
      <c r="BK157" s="177">
        <f>SUM(BK158:BK185)</f>
        <v>0</v>
      </c>
    </row>
    <row r="158" spans="2:65" s="1" customFormat="1" ht="25.5" customHeight="1">
      <c r="B158" s="180"/>
      <c r="C158" s="181" t="s">
        <v>256</v>
      </c>
      <c r="D158" s="181" t="s">
        <v>169</v>
      </c>
      <c r="E158" s="182" t="s">
        <v>584</v>
      </c>
      <c r="F158" s="183" t="s">
        <v>585</v>
      </c>
      <c r="G158" s="184" t="s">
        <v>178</v>
      </c>
      <c r="H158" s="185">
        <v>25.4</v>
      </c>
      <c r="I158" s="186"/>
      <c r="J158" s="187">
        <f>ROUND(I158*H158,2)</f>
        <v>0</v>
      </c>
      <c r="K158" s="183" t="s">
        <v>179</v>
      </c>
      <c r="L158" s="41"/>
      <c r="M158" s="188" t="s">
        <v>5</v>
      </c>
      <c r="N158" s="189" t="s">
        <v>42</v>
      </c>
      <c r="O158" s="42"/>
      <c r="P158" s="190">
        <f>O158*H158</f>
        <v>0</v>
      </c>
      <c r="Q158" s="190">
        <v>0.22656999999999999</v>
      </c>
      <c r="R158" s="190">
        <f>Q158*H158</f>
        <v>5.7548779999999997</v>
      </c>
      <c r="S158" s="190">
        <v>0</v>
      </c>
      <c r="T158" s="191">
        <f>S158*H158</f>
        <v>0</v>
      </c>
      <c r="AR158" s="24" t="s">
        <v>173</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173</v>
      </c>
      <c r="BM158" s="24" t="s">
        <v>586</v>
      </c>
    </row>
    <row r="159" spans="2:65" s="1" customFormat="1" ht="40.5">
      <c r="B159" s="41"/>
      <c r="D159" s="193" t="s">
        <v>175</v>
      </c>
      <c r="F159" s="194" t="s">
        <v>587</v>
      </c>
      <c r="I159" s="195"/>
      <c r="L159" s="41"/>
      <c r="M159" s="196"/>
      <c r="N159" s="42"/>
      <c r="O159" s="42"/>
      <c r="P159" s="42"/>
      <c r="Q159" s="42"/>
      <c r="R159" s="42"/>
      <c r="S159" s="42"/>
      <c r="T159" s="70"/>
      <c r="AT159" s="24" t="s">
        <v>175</v>
      </c>
      <c r="AU159" s="24" t="s">
        <v>80</v>
      </c>
    </row>
    <row r="160" spans="2:65" s="1" customFormat="1" ht="27">
      <c r="B160" s="41"/>
      <c r="D160" s="193" t="s">
        <v>182</v>
      </c>
      <c r="F160" s="197" t="s">
        <v>522</v>
      </c>
      <c r="I160" s="195"/>
      <c r="L160" s="41"/>
      <c r="M160" s="196"/>
      <c r="N160" s="42"/>
      <c r="O160" s="42"/>
      <c r="P160" s="42"/>
      <c r="Q160" s="42"/>
      <c r="R160" s="42"/>
      <c r="S160" s="42"/>
      <c r="T160" s="70"/>
      <c r="AT160" s="24" t="s">
        <v>182</v>
      </c>
      <c r="AU160" s="24" t="s">
        <v>80</v>
      </c>
    </row>
    <row r="161" spans="2:65" s="12" customFormat="1">
      <c r="B161" s="198"/>
      <c r="D161" s="193" t="s">
        <v>184</v>
      </c>
      <c r="E161" s="199" t="s">
        <v>5</v>
      </c>
      <c r="F161" s="200" t="s">
        <v>588</v>
      </c>
      <c r="H161" s="201">
        <v>25.4</v>
      </c>
      <c r="I161" s="202"/>
      <c r="L161" s="198"/>
      <c r="M161" s="203"/>
      <c r="N161" s="204"/>
      <c r="O161" s="204"/>
      <c r="P161" s="204"/>
      <c r="Q161" s="204"/>
      <c r="R161" s="204"/>
      <c r="S161" s="204"/>
      <c r="T161" s="205"/>
      <c r="AT161" s="199" t="s">
        <v>184</v>
      </c>
      <c r="AU161" s="199" t="s">
        <v>80</v>
      </c>
      <c r="AV161" s="12" t="s">
        <v>80</v>
      </c>
      <c r="AW161" s="12" t="s">
        <v>35</v>
      </c>
      <c r="AX161" s="12" t="s">
        <v>78</v>
      </c>
      <c r="AY161" s="199" t="s">
        <v>167</v>
      </c>
    </row>
    <row r="162" spans="2:65" s="1" customFormat="1" ht="16.5" customHeight="1">
      <c r="B162" s="180"/>
      <c r="C162" s="181" t="s">
        <v>259</v>
      </c>
      <c r="D162" s="181" t="s">
        <v>169</v>
      </c>
      <c r="E162" s="182" t="s">
        <v>589</v>
      </c>
      <c r="F162" s="183" t="s">
        <v>590</v>
      </c>
      <c r="G162" s="184" t="s">
        <v>230</v>
      </c>
      <c r="H162" s="185">
        <v>51.25</v>
      </c>
      <c r="I162" s="186"/>
      <c r="J162" s="187">
        <f>ROUND(I162*H162,2)</f>
        <v>0</v>
      </c>
      <c r="K162" s="183" t="s">
        <v>179</v>
      </c>
      <c r="L162" s="41"/>
      <c r="M162" s="188" t="s">
        <v>5</v>
      </c>
      <c r="N162" s="189" t="s">
        <v>42</v>
      </c>
      <c r="O162" s="42"/>
      <c r="P162" s="190">
        <f>O162*H162</f>
        <v>0</v>
      </c>
      <c r="Q162" s="190">
        <v>1E-4</v>
      </c>
      <c r="R162" s="190">
        <f>Q162*H162</f>
        <v>5.1250000000000002E-3</v>
      </c>
      <c r="S162" s="190">
        <v>0</v>
      </c>
      <c r="T162" s="191">
        <f>S162*H162</f>
        <v>0</v>
      </c>
      <c r="AR162" s="24" t="s">
        <v>173</v>
      </c>
      <c r="AT162" s="24" t="s">
        <v>169</v>
      </c>
      <c r="AU162" s="24" t="s">
        <v>80</v>
      </c>
      <c r="AY162" s="24" t="s">
        <v>167</v>
      </c>
      <c r="BE162" s="192">
        <f>IF(N162="základní",J162,0)</f>
        <v>0</v>
      </c>
      <c r="BF162" s="192">
        <f>IF(N162="snížená",J162,0)</f>
        <v>0</v>
      </c>
      <c r="BG162" s="192">
        <f>IF(N162="zákl. přenesená",J162,0)</f>
        <v>0</v>
      </c>
      <c r="BH162" s="192">
        <f>IF(N162="sníž. přenesená",J162,0)</f>
        <v>0</v>
      </c>
      <c r="BI162" s="192">
        <f>IF(N162="nulová",J162,0)</f>
        <v>0</v>
      </c>
      <c r="BJ162" s="24" t="s">
        <v>78</v>
      </c>
      <c r="BK162" s="192">
        <f>ROUND(I162*H162,2)</f>
        <v>0</v>
      </c>
      <c r="BL162" s="24" t="s">
        <v>173</v>
      </c>
      <c r="BM162" s="24" t="s">
        <v>591</v>
      </c>
    </row>
    <row r="163" spans="2:65" s="1" customFormat="1" ht="27">
      <c r="B163" s="41"/>
      <c r="D163" s="193" t="s">
        <v>175</v>
      </c>
      <c r="F163" s="194" t="s">
        <v>592</v>
      </c>
      <c r="I163" s="195"/>
      <c r="L163" s="41"/>
      <c r="M163" s="196"/>
      <c r="N163" s="42"/>
      <c r="O163" s="42"/>
      <c r="P163" s="42"/>
      <c r="Q163" s="42"/>
      <c r="R163" s="42"/>
      <c r="S163" s="42"/>
      <c r="T163" s="70"/>
      <c r="AT163" s="24" t="s">
        <v>175</v>
      </c>
      <c r="AU163" s="24" t="s">
        <v>80</v>
      </c>
    </row>
    <row r="164" spans="2:65" s="1" customFormat="1" ht="27">
      <c r="B164" s="41"/>
      <c r="D164" s="193" t="s">
        <v>182</v>
      </c>
      <c r="F164" s="197" t="s">
        <v>522</v>
      </c>
      <c r="I164" s="195"/>
      <c r="L164" s="41"/>
      <c r="M164" s="196"/>
      <c r="N164" s="42"/>
      <c r="O164" s="42"/>
      <c r="P164" s="42"/>
      <c r="Q164" s="42"/>
      <c r="R164" s="42"/>
      <c r="S164" s="42"/>
      <c r="T164" s="70"/>
      <c r="AT164" s="24" t="s">
        <v>182</v>
      </c>
      <c r="AU164" s="24" t="s">
        <v>80</v>
      </c>
    </row>
    <row r="165" spans="2:65" s="14" customFormat="1">
      <c r="B165" s="227"/>
      <c r="D165" s="193" t="s">
        <v>184</v>
      </c>
      <c r="E165" s="228" t="s">
        <v>5</v>
      </c>
      <c r="F165" s="229" t="s">
        <v>593</v>
      </c>
      <c r="H165" s="228" t="s">
        <v>5</v>
      </c>
      <c r="I165" s="230"/>
      <c r="L165" s="227"/>
      <c r="M165" s="231"/>
      <c r="N165" s="232"/>
      <c r="O165" s="232"/>
      <c r="P165" s="232"/>
      <c r="Q165" s="232"/>
      <c r="R165" s="232"/>
      <c r="S165" s="232"/>
      <c r="T165" s="233"/>
      <c r="AT165" s="228" t="s">
        <v>184</v>
      </c>
      <c r="AU165" s="228" t="s">
        <v>80</v>
      </c>
      <c r="AV165" s="14" t="s">
        <v>78</v>
      </c>
      <c r="AW165" s="14" t="s">
        <v>35</v>
      </c>
      <c r="AX165" s="14" t="s">
        <v>71</v>
      </c>
      <c r="AY165" s="228" t="s">
        <v>167</v>
      </c>
    </row>
    <row r="166" spans="2:65" s="12" customFormat="1">
      <c r="B166" s="198"/>
      <c r="D166" s="193" t="s">
        <v>184</v>
      </c>
      <c r="E166" s="199" t="s">
        <v>5</v>
      </c>
      <c r="F166" s="200" t="s">
        <v>594</v>
      </c>
      <c r="H166" s="201">
        <v>16.809999999999999</v>
      </c>
      <c r="I166" s="202"/>
      <c r="L166" s="198"/>
      <c r="M166" s="203"/>
      <c r="N166" s="204"/>
      <c r="O166" s="204"/>
      <c r="P166" s="204"/>
      <c r="Q166" s="204"/>
      <c r="R166" s="204"/>
      <c r="S166" s="204"/>
      <c r="T166" s="205"/>
      <c r="AT166" s="199" t="s">
        <v>184</v>
      </c>
      <c r="AU166" s="199" t="s">
        <v>80</v>
      </c>
      <c r="AV166" s="12" t="s">
        <v>80</v>
      </c>
      <c r="AW166" s="12" t="s">
        <v>35</v>
      </c>
      <c r="AX166" s="12" t="s">
        <v>71</v>
      </c>
      <c r="AY166" s="199" t="s">
        <v>167</v>
      </c>
    </row>
    <row r="167" spans="2:65" s="14" customFormat="1">
      <c r="B167" s="227"/>
      <c r="D167" s="193" t="s">
        <v>184</v>
      </c>
      <c r="E167" s="228" t="s">
        <v>5</v>
      </c>
      <c r="F167" s="229" t="s">
        <v>595</v>
      </c>
      <c r="H167" s="228" t="s">
        <v>5</v>
      </c>
      <c r="I167" s="230"/>
      <c r="L167" s="227"/>
      <c r="M167" s="231"/>
      <c r="N167" s="232"/>
      <c r="O167" s="232"/>
      <c r="P167" s="232"/>
      <c r="Q167" s="232"/>
      <c r="R167" s="232"/>
      <c r="S167" s="232"/>
      <c r="T167" s="233"/>
      <c r="AT167" s="228" t="s">
        <v>184</v>
      </c>
      <c r="AU167" s="228" t="s">
        <v>80</v>
      </c>
      <c r="AV167" s="14" t="s">
        <v>78</v>
      </c>
      <c r="AW167" s="14" t="s">
        <v>35</v>
      </c>
      <c r="AX167" s="14" t="s">
        <v>71</v>
      </c>
      <c r="AY167" s="228" t="s">
        <v>167</v>
      </c>
    </row>
    <row r="168" spans="2:65" s="12" customFormat="1">
      <c r="B168" s="198"/>
      <c r="D168" s="193" t="s">
        <v>184</v>
      </c>
      <c r="E168" s="199" t="s">
        <v>5</v>
      </c>
      <c r="F168" s="200" t="s">
        <v>596</v>
      </c>
      <c r="H168" s="201">
        <v>34.44</v>
      </c>
      <c r="I168" s="202"/>
      <c r="L168" s="198"/>
      <c r="M168" s="203"/>
      <c r="N168" s="204"/>
      <c r="O168" s="204"/>
      <c r="P168" s="204"/>
      <c r="Q168" s="204"/>
      <c r="R168" s="204"/>
      <c r="S168" s="204"/>
      <c r="T168" s="205"/>
      <c r="AT168" s="199" t="s">
        <v>184</v>
      </c>
      <c r="AU168" s="199" t="s">
        <v>80</v>
      </c>
      <c r="AV168" s="12" t="s">
        <v>80</v>
      </c>
      <c r="AW168" s="12" t="s">
        <v>35</v>
      </c>
      <c r="AX168" s="12" t="s">
        <v>71</v>
      </c>
      <c r="AY168" s="199" t="s">
        <v>167</v>
      </c>
    </row>
    <row r="169" spans="2:65" s="13" customFormat="1">
      <c r="B169" s="219"/>
      <c r="D169" s="193" t="s">
        <v>184</v>
      </c>
      <c r="E169" s="220" t="s">
        <v>5</v>
      </c>
      <c r="F169" s="221" t="s">
        <v>350</v>
      </c>
      <c r="H169" s="222">
        <v>51.25</v>
      </c>
      <c r="I169" s="223"/>
      <c r="L169" s="219"/>
      <c r="M169" s="224"/>
      <c r="N169" s="225"/>
      <c r="O169" s="225"/>
      <c r="P169" s="225"/>
      <c r="Q169" s="225"/>
      <c r="R169" s="225"/>
      <c r="S169" s="225"/>
      <c r="T169" s="226"/>
      <c r="AT169" s="220" t="s">
        <v>184</v>
      </c>
      <c r="AU169" s="220" t="s">
        <v>80</v>
      </c>
      <c r="AV169" s="13" t="s">
        <v>173</v>
      </c>
      <c r="AW169" s="13" t="s">
        <v>35</v>
      </c>
      <c r="AX169" s="13" t="s">
        <v>78</v>
      </c>
      <c r="AY169" s="220" t="s">
        <v>167</v>
      </c>
    </row>
    <row r="170" spans="2:65" s="1" customFormat="1" ht="16.5" customHeight="1">
      <c r="B170" s="180"/>
      <c r="C170" s="209" t="s">
        <v>265</v>
      </c>
      <c r="D170" s="209" t="s">
        <v>339</v>
      </c>
      <c r="E170" s="210" t="s">
        <v>597</v>
      </c>
      <c r="F170" s="211" t="s">
        <v>598</v>
      </c>
      <c r="G170" s="212" t="s">
        <v>230</v>
      </c>
      <c r="H170" s="213">
        <v>56.375</v>
      </c>
      <c r="I170" s="214"/>
      <c r="J170" s="215">
        <f>ROUND(I170*H170,2)</f>
        <v>0</v>
      </c>
      <c r="K170" s="211" t="s">
        <v>179</v>
      </c>
      <c r="L170" s="216"/>
      <c r="M170" s="217" t="s">
        <v>5</v>
      </c>
      <c r="N170" s="218" t="s">
        <v>42</v>
      </c>
      <c r="O170" s="42"/>
      <c r="P170" s="190">
        <f>O170*H170</f>
        <v>0</v>
      </c>
      <c r="Q170" s="190">
        <v>2.9999999999999997E-4</v>
      </c>
      <c r="R170" s="190">
        <f>Q170*H170</f>
        <v>1.6912499999999997E-2</v>
      </c>
      <c r="S170" s="190">
        <v>0</v>
      </c>
      <c r="T170" s="191">
        <f>S170*H170</f>
        <v>0</v>
      </c>
      <c r="AR170" s="24" t="s">
        <v>217</v>
      </c>
      <c r="AT170" s="24" t="s">
        <v>339</v>
      </c>
      <c r="AU170" s="24" t="s">
        <v>80</v>
      </c>
      <c r="AY170" s="24" t="s">
        <v>167</v>
      </c>
      <c r="BE170" s="192">
        <f>IF(N170="základní",J170,0)</f>
        <v>0</v>
      </c>
      <c r="BF170" s="192">
        <f>IF(N170="snížená",J170,0)</f>
        <v>0</v>
      </c>
      <c r="BG170" s="192">
        <f>IF(N170="zákl. přenesená",J170,0)</f>
        <v>0</v>
      </c>
      <c r="BH170" s="192">
        <f>IF(N170="sníž. přenesená",J170,0)</f>
        <v>0</v>
      </c>
      <c r="BI170" s="192">
        <f>IF(N170="nulová",J170,0)</f>
        <v>0</v>
      </c>
      <c r="BJ170" s="24" t="s">
        <v>78</v>
      </c>
      <c r="BK170" s="192">
        <f>ROUND(I170*H170,2)</f>
        <v>0</v>
      </c>
      <c r="BL170" s="24" t="s">
        <v>173</v>
      </c>
      <c r="BM170" s="24" t="s">
        <v>599</v>
      </c>
    </row>
    <row r="171" spans="2:65" s="1" customFormat="1">
      <c r="B171" s="41"/>
      <c r="D171" s="193" t="s">
        <v>175</v>
      </c>
      <c r="F171" s="194" t="s">
        <v>598</v>
      </c>
      <c r="I171" s="195"/>
      <c r="L171" s="41"/>
      <c r="M171" s="196"/>
      <c r="N171" s="42"/>
      <c r="O171" s="42"/>
      <c r="P171" s="42"/>
      <c r="Q171" s="42"/>
      <c r="R171" s="42"/>
      <c r="S171" s="42"/>
      <c r="T171" s="70"/>
      <c r="AT171" s="24" t="s">
        <v>175</v>
      </c>
      <c r="AU171" s="24" t="s">
        <v>80</v>
      </c>
    </row>
    <row r="172" spans="2:65" s="12" customFormat="1">
      <c r="B172" s="198"/>
      <c r="D172" s="193" t="s">
        <v>184</v>
      </c>
      <c r="F172" s="200" t="s">
        <v>600</v>
      </c>
      <c r="H172" s="201">
        <v>56.375</v>
      </c>
      <c r="I172" s="202"/>
      <c r="L172" s="198"/>
      <c r="M172" s="203"/>
      <c r="N172" s="204"/>
      <c r="O172" s="204"/>
      <c r="P172" s="204"/>
      <c r="Q172" s="204"/>
      <c r="R172" s="204"/>
      <c r="S172" s="204"/>
      <c r="T172" s="205"/>
      <c r="AT172" s="199" t="s">
        <v>184</v>
      </c>
      <c r="AU172" s="199" t="s">
        <v>80</v>
      </c>
      <c r="AV172" s="12" t="s">
        <v>80</v>
      </c>
      <c r="AW172" s="12" t="s">
        <v>6</v>
      </c>
      <c r="AX172" s="12" t="s">
        <v>78</v>
      </c>
      <c r="AY172" s="199" t="s">
        <v>167</v>
      </c>
    </row>
    <row r="173" spans="2:65" s="1" customFormat="1" ht="25.5" customHeight="1">
      <c r="B173" s="180"/>
      <c r="C173" s="181" t="s">
        <v>271</v>
      </c>
      <c r="D173" s="181" t="s">
        <v>169</v>
      </c>
      <c r="E173" s="182" t="s">
        <v>601</v>
      </c>
      <c r="F173" s="183" t="s">
        <v>602</v>
      </c>
      <c r="G173" s="184" t="s">
        <v>336</v>
      </c>
      <c r="H173" s="185">
        <v>7.6879999999999997</v>
      </c>
      <c r="I173" s="186"/>
      <c r="J173" s="187">
        <f>ROUND(I173*H173,2)</f>
        <v>0</v>
      </c>
      <c r="K173" s="183" t="s">
        <v>179</v>
      </c>
      <c r="L173" s="41"/>
      <c r="M173" s="188" t="s">
        <v>5</v>
      </c>
      <c r="N173" s="189" t="s">
        <v>42</v>
      </c>
      <c r="O173" s="42"/>
      <c r="P173" s="190">
        <f>O173*H173</f>
        <v>0</v>
      </c>
      <c r="Q173" s="190">
        <v>2.16</v>
      </c>
      <c r="R173" s="190">
        <f>Q173*H173</f>
        <v>16.606080000000002</v>
      </c>
      <c r="S173" s="190">
        <v>0</v>
      </c>
      <c r="T173" s="191">
        <f>S173*H173</f>
        <v>0</v>
      </c>
      <c r="AR173" s="24" t="s">
        <v>173</v>
      </c>
      <c r="AT173" s="24" t="s">
        <v>169</v>
      </c>
      <c r="AU173" s="24" t="s">
        <v>80</v>
      </c>
      <c r="AY173" s="24" t="s">
        <v>167</v>
      </c>
      <c r="BE173" s="192">
        <f>IF(N173="základní",J173,0)</f>
        <v>0</v>
      </c>
      <c r="BF173" s="192">
        <f>IF(N173="snížená",J173,0)</f>
        <v>0</v>
      </c>
      <c r="BG173" s="192">
        <f>IF(N173="zákl. přenesená",J173,0)</f>
        <v>0</v>
      </c>
      <c r="BH173" s="192">
        <f>IF(N173="sníž. přenesená",J173,0)</f>
        <v>0</v>
      </c>
      <c r="BI173" s="192">
        <f>IF(N173="nulová",J173,0)</f>
        <v>0</v>
      </c>
      <c r="BJ173" s="24" t="s">
        <v>78</v>
      </c>
      <c r="BK173" s="192">
        <f>ROUND(I173*H173,2)</f>
        <v>0</v>
      </c>
      <c r="BL173" s="24" t="s">
        <v>173</v>
      </c>
      <c r="BM173" s="24" t="s">
        <v>603</v>
      </c>
    </row>
    <row r="174" spans="2:65" s="1" customFormat="1" ht="27">
      <c r="B174" s="41"/>
      <c r="D174" s="193" t="s">
        <v>175</v>
      </c>
      <c r="F174" s="194" t="s">
        <v>604</v>
      </c>
      <c r="I174" s="195"/>
      <c r="L174" s="41"/>
      <c r="M174" s="196"/>
      <c r="N174" s="42"/>
      <c r="O174" s="42"/>
      <c r="P174" s="42"/>
      <c r="Q174" s="42"/>
      <c r="R174" s="42"/>
      <c r="S174" s="42"/>
      <c r="T174" s="70"/>
      <c r="AT174" s="24" t="s">
        <v>175</v>
      </c>
      <c r="AU174" s="24" t="s">
        <v>80</v>
      </c>
    </row>
    <row r="175" spans="2:65" s="1" customFormat="1" ht="27">
      <c r="B175" s="41"/>
      <c r="D175" s="193" t="s">
        <v>182</v>
      </c>
      <c r="F175" s="197" t="s">
        <v>522</v>
      </c>
      <c r="I175" s="195"/>
      <c r="L175" s="41"/>
      <c r="M175" s="196"/>
      <c r="N175" s="42"/>
      <c r="O175" s="42"/>
      <c r="P175" s="42"/>
      <c r="Q175" s="42"/>
      <c r="R175" s="42"/>
      <c r="S175" s="42"/>
      <c r="T175" s="70"/>
      <c r="AT175" s="24" t="s">
        <v>182</v>
      </c>
      <c r="AU175" s="24" t="s">
        <v>80</v>
      </c>
    </row>
    <row r="176" spans="2:65" s="14" customFormat="1">
      <c r="B176" s="227"/>
      <c r="D176" s="193" t="s">
        <v>184</v>
      </c>
      <c r="E176" s="228" t="s">
        <v>5</v>
      </c>
      <c r="F176" s="229" t="s">
        <v>593</v>
      </c>
      <c r="H176" s="228" t="s">
        <v>5</v>
      </c>
      <c r="I176" s="230"/>
      <c r="L176" s="227"/>
      <c r="M176" s="231"/>
      <c r="N176" s="232"/>
      <c r="O176" s="232"/>
      <c r="P176" s="232"/>
      <c r="Q176" s="232"/>
      <c r="R176" s="232"/>
      <c r="S176" s="232"/>
      <c r="T176" s="233"/>
      <c r="AT176" s="228" t="s">
        <v>184</v>
      </c>
      <c r="AU176" s="228" t="s">
        <v>80</v>
      </c>
      <c r="AV176" s="14" t="s">
        <v>78</v>
      </c>
      <c r="AW176" s="14" t="s">
        <v>35</v>
      </c>
      <c r="AX176" s="14" t="s">
        <v>71</v>
      </c>
      <c r="AY176" s="228" t="s">
        <v>167</v>
      </c>
    </row>
    <row r="177" spans="2:65" s="12" customFormat="1">
      <c r="B177" s="198"/>
      <c r="D177" s="193" t="s">
        <v>184</v>
      </c>
      <c r="E177" s="199" t="s">
        <v>5</v>
      </c>
      <c r="F177" s="200" t="s">
        <v>605</v>
      </c>
      <c r="H177" s="201">
        <v>2.5219999999999998</v>
      </c>
      <c r="I177" s="202"/>
      <c r="L177" s="198"/>
      <c r="M177" s="203"/>
      <c r="N177" s="204"/>
      <c r="O177" s="204"/>
      <c r="P177" s="204"/>
      <c r="Q177" s="204"/>
      <c r="R177" s="204"/>
      <c r="S177" s="204"/>
      <c r="T177" s="205"/>
      <c r="AT177" s="199" t="s">
        <v>184</v>
      </c>
      <c r="AU177" s="199" t="s">
        <v>80</v>
      </c>
      <c r="AV177" s="12" t="s">
        <v>80</v>
      </c>
      <c r="AW177" s="12" t="s">
        <v>35</v>
      </c>
      <c r="AX177" s="12" t="s">
        <v>71</v>
      </c>
      <c r="AY177" s="199" t="s">
        <v>167</v>
      </c>
    </row>
    <row r="178" spans="2:65" s="14" customFormat="1">
      <c r="B178" s="227"/>
      <c r="D178" s="193" t="s">
        <v>184</v>
      </c>
      <c r="E178" s="228" t="s">
        <v>5</v>
      </c>
      <c r="F178" s="229" t="s">
        <v>595</v>
      </c>
      <c r="H178" s="228" t="s">
        <v>5</v>
      </c>
      <c r="I178" s="230"/>
      <c r="L178" s="227"/>
      <c r="M178" s="231"/>
      <c r="N178" s="232"/>
      <c r="O178" s="232"/>
      <c r="P178" s="232"/>
      <c r="Q178" s="232"/>
      <c r="R178" s="232"/>
      <c r="S178" s="232"/>
      <c r="T178" s="233"/>
      <c r="AT178" s="228" t="s">
        <v>184</v>
      </c>
      <c r="AU178" s="228" t="s">
        <v>80</v>
      </c>
      <c r="AV178" s="14" t="s">
        <v>78</v>
      </c>
      <c r="AW178" s="14" t="s">
        <v>35</v>
      </c>
      <c r="AX178" s="14" t="s">
        <v>71</v>
      </c>
      <c r="AY178" s="228" t="s">
        <v>167</v>
      </c>
    </row>
    <row r="179" spans="2:65" s="12" customFormat="1">
      <c r="B179" s="198"/>
      <c r="D179" s="193" t="s">
        <v>184</v>
      </c>
      <c r="E179" s="199" t="s">
        <v>5</v>
      </c>
      <c r="F179" s="200" t="s">
        <v>606</v>
      </c>
      <c r="H179" s="201">
        <v>5.1660000000000004</v>
      </c>
      <c r="I179" s="202"/>
      <c r="L179" s="198"/>
      <c r="M179" s="203"/>
      <c r="N179" s="204"/>
      <c r="O179" s="204"/>
      <c r="P179" s="204"/>
      <c r="Q179" s="204"/>
      <c r="R179" s="204"/>
      <c r="S179" s="204"/>
      <c r="T179" s="205"/>
      <c r="AT179" s="199" t="s">
        <v>184</v>
      </c>
      <c r="AU179" s="199" t="s">
        <v>80</v>
      </c>
      <c r="AV179" s="12" t="s">
        <v>80</v>
      </c>
      <c r="AW179" s="12" t="s">
        <v>35</v>
      </c>
      <c r="AX179" s="12" t="s">
        <v>71</v>
      </c>
      <c r="AY179" s="199" t="s">
        <v>167</v>
      </c>
    </row>
    <row r="180" spans="2:65" s="13" customFormat="1">
      <c r="B180" s="219"/>
      <c r="D180" s="193" t="s">
        <v>184</v>
      </c>
      <c r="E180" s="220" t="s">
        <v>5</v>
      </c>
      <c r="F180" s="221" t="s">
        <v>350</v>
      </c>
      <c r="H180" s="222">
        <v>7.6879999999999997</v>
      </c>
      <c r="I180" s="223"/>
      <c r="L180" s="219"/>
      <c r="M180" s="224"/>
      <c r="N180" s="225"/>
      <c r="O180" s="225"/>
      <c r="P180" s="225"/>
      <c r="Q180" s="225"/>
      <c r="R180" s="225"/>
      <c r="S180" s="225"/>
      <c r="T180" s="226"/>
      <c r="AT180" s="220" t="s">
        <v>184</v>
      </c>
      <c r="AU180" s="220" t="s">
        <v>80</v>
      </c>
      <c r="AV180" s="13" t="s">
        <v>173</v>
      </c>
      <c r="AW180" s="13" t="s">
        <v>35</v>
      </c>
      <c r="AX180" s="13" t="s">
        <v>78</v>
      </c>
      <c r="AY180" s="220" t="s">
        <v>167</v>
      </c>
    </row>
    <row r="181" spans="2:65" s="1" customFormat="1" ht="16.5" customHeight="1">
      <c r="B181" s="180"/>
      <c r="C181" s="181" t="s">
        <v>277</v>
      </c>
      <c r="D181" s="181" t="s">
        <v>169</v>
      </c>
      <c r="E181" s="182" t="s">
        <v>607</v>
      </c>
      <c r="F181" s="183" t="s">
        <v>608</v>
      </c>
      <c r="G181" s="184" t="s">
        <v>336</v>
      </c>
      <c r="H181" s="185">
        <v>3.57</v>
      </c>
      <c r="I181" s="186"/>
      <c r="J181" s="187">
        <f>ROUND(I181*H181,2)</f>
        <v>0</v>
      </c>
      <c r="K181" s="183" t="s">
        <v>179</v>
      </c>
      <c r="L181" s="41"/>
      <c r="M181" s="188" t="s">
        <v>5</v>
      </c>
      <c r="N181" s="189" t="s">
        <v>42</v>
      </c>
      <c r="O181" s="42"/>
      <c r="P181" s="190">
        <f>O181*H181</f>
        <v>0</v>
      </c>
      <c r="Q181" s="190">
        <v>2.2563399999999998</v>
      </c>
      <c r="R181" s="190">
        <f>Q181*H181</f>
        <v>8.0551337999999983</v>
      </c>
      <c r="S181" s="190">
        <v>0</v>
      </c>
      <c r="T181" s="191">
        <f>S181*H181</f>
        <v>0</v>
      </c>
      <c r="AR181" s="24" t="s">
        <v>173</v>
      </c>
      <c r="AT181" s="24" t="s">
        <v>169</v>
      </c>
      <c r="AU181" s="24" t="s">
        <v>80</v>
      </c>
      <c r="AY181" s="24" t="s">
        <v>167</v>
      </c>
      <c r="BE181" s="192">
        <f>IF(N181="základní",J181,0)</f>
        <v>0</v>
      </c>
      <c r="BF181" s="192">
        <f>IF(N181="snížená",J181,0)</f>
        <v>0</v>
      </c>
      <c r="BG181" s="192">
        <f>IF(N181="zákl. přenesená",J181,0)</f>
        <v>0</v>
      </c>
      <c r="BH181" s="192">
        <f>IF(N181="sníž. přenesená",J181,0)</f>
        <v>0</v>
      </c>
      <c r="BI181" s="192">
        <f>IF(N181="nulová",J181,0)</f>
        <v>0</v>
      </c>
      <c r="BJ181" s="24" t="s">
        <v>78</v>
      </c>
      <c r="BK181" s="192">
        <f>ROUND(I181*H181,2)</f>
        <v>0</v>
      </c>
      <c r="BL181" s="24" t="s">
        <v>173</v>
      </c>
      <c r="BM181" s="24" t="s">
        <v>609</v>
      </c>
    </row>
    <row r="182" spans="2:65" s="1" customFormat="1">
      <c r="B182" s="41"/>
      <c r="D182" s="193" t="s">
        <v>175</v>
      </c>
      <c r="F182" s="194" t="s">
        <v>610</v>
      </c>
      <c r="I182" s="195"/>
      <c r="L182" s="41"/>
      <c r="M182" s="196"/>
      <c r="N182" s="42"/>
      <c r="O182" s="42"/>
      <c r="P182" s="42"/>
      <c r="Q182" s="42"/>
      <c r="R182" s="42"/>
      <c r="S182" s="42"/>
      <c r="T182" s="70"/>
      <c r="AT182" s="24" t="s">
        <v>175</v>
      </c>
      <c r="AU182" s="24" t="s">
        <v>80</v>
      </c>
    </row>
    <row r="183" spans="2:65" s="1" customFormat="1" ht="27">
      <c r="B183" s="41"/>
      <c r="D183" s="193" t="s">
        <v>182</v>
      </c>
      <c r="F183" s="197" t="s">
        <v>522</v>
      </c>
      <c r="I183" s="195"/>
      <c r="L183" s="41"/>
      <c r="M183" s="196"/>
      <c r="N183" s="42"/>
      <c r="O183" s="42"/>
      <c r="P183" s="42"/>
      <c r="Q183" s="42"/>
      <c r="R183" s="42"/>
      <c r="S183" s="42"/>
      <c r="T183" s="70"/>
      <c r="AT183" s="24" t="s">
        <v>182</v>
      </c>
      <c r="AU183" s="24" t="s">
        <v>80</v>
      </c>
    </row>
    <row r="184" spans="2:65" s="14" customFormat="1">
      <c r="B184" s="227"/>
      <c r="D184" s="193" t="s">
        <v>184</v>
      </c>
      <c r="E184" s="228" t="s">
        <v>5</v>
      </c>
      <c r="F184" s="229" t="s">
        <v>595</v>
      </c>
      <c r="H184" s="228" t="s">
        <v>5</v>
      </c>
      <c r="I184" s="230"/>
      <c r="L184" s="227"/>
      <c r="M184" s="231"/>
      <c r="N184" s="232"/>
      <c r="O184" s="232"/>
      <c r="P184" s="232"/>
      <c r="Q184" s="232"/>
      <c r="R184" s="232"/>
      <c r="S184" s="232"/>
      <c r="T184" s="233"/>
      <c r="AT184" s="228" t="s">
        <v>184</v>
      </c>
      <c r="AU184" s="228" t="s">
        <v>80</v>
      </c>
      <c r="AV184" s="14" t="s">
        <v>78</v>
      </c>
      <c r="AW184" s="14" t="s">
        <v>35</v>
      </c>
      <c r="AX184" s="14" t="s">
        <v>71</v>
      </c>
      <c r="AY184" s="228" t="s">
        <v>167</v>
      </c>
    </row>
    <row r="185" spans="2:65" s="12" customFormat="1">
      <c r="B185" s="198"/>
      <c r="D185" s="193" t="s">
        <v>184</v>
      </c>
      <c r="E185" s="199" t="s">
        <v>5</v>
      </c>
      <c r="F185" s="200" t="s">
        <v>611</v>
      </c>
      <c r="H185" s="201">
        <v>3.57</v>
      </c>
      <c r="I185" s="202"/>
      <c r="L185" s="198"/>
      <c r="M185" s="203"/>
      <c r="N185" s="204"/>
      <c r="O185" s="204"/>
      <c r="P185" s="204"/>
      <c r="Q185" s="204"/>
      <c r="R185" s="204"/>
      <c r="S185" s="204"/>
      <c r="T185" s="205"/>
      <c r="AT185" s="199" t="s">
        <v>184</v>
      </c>
      <c r="AU185" s="199" t="s">
        <v>80</v>
      </c>
      <c r="AV185" s="12" t="s">
        <v>80</v>
      </c>
      <c r="AW185" s="12" t="s">
        <v>35</v>
      </c>
      <c r="AX185" s="12" t="s">
        <v>78</v>
      </c>
      <c r="AY185" s="199" t="s">
        <v>167</v>
      </c>
    </row>
    <row r="186" spans="2:65" s="11" customFormat="1" ht="29.85" customHeight="1">
      <c r="B186" s="167"/>
      <c r="D186" s="168" t="s">
        <v>70</v>
      </c>
      <c r="E186" s="178" t="s">
        <v>186</v>
      </c>
      <c r="F186" s="178" t="s">
        <v>343</v>
      </c>
      <c r="I186" s="170"/>
      <c r="J186" s="179">
        <f>BK186</f>
        <v>0</v>
      </c>
      <c r="L186" s="167"/>
      <c r="M186" s="172"/>
      <c r="N186" s="173"/>
      <c r="O186" s="173"/>
      <c r="P186" s="174">
        <f>SUM(P187:P213)</f>
        <v>0</v>
      </c>
      <c r="Q186" s="173"/>
      <c r="R186" s="174">
        <f>SUM(R187:R213)</f>
        <v>90.669465450000004</v>
      </c>
      <c r="S186" s="173"/>
      <c r="T186" s="175">
        <f>SUM(T187:T213)</f>
        <v>0</v>
      </c>
      <c r="AR186" s="168" t="s">
        <v>78</v>
      </c>
      <c r="AT186" s="176" t="s">
        <v>70</v>
      </c>
      <c r="AU186" s="176" t="s">
        <v>78</v>
      </c>
      <c r="AY186" s="168" t="s">
        <v>167</v>
      </c>
      <c r="BK186" s="177">
        <f>SUM(BK187:BK213)</f>
        <v>0</v>
      </c>
    </row>
    <row r="187" spans="2:65" s="1" customFormat="1" ht="25.5" customHeight="1">
      <c r="B187" s="180"/>
      <c r="C187" s="181" t="s">
        <v>10</v>
      </c>
      <c r="D187" s="181" t="s">
        <v>169</v>
      </c>
      <c r="E187" s="182" t="s">
        <v>612</v>
      </c>
      <c r="F187" s="183" t="s">
        <v>613</v>
      </c>
      <c r="G187" s="184" t="s">
        <v>336</v>
      </c>
      <c r="H187" s="185">
        <v>34.481999999999999</v>
      </c>
      <c r="I187" s="186"/>
      <c r="J187" s="187">
        <f>ROUND(I187*H187,2)</f>
        <v>0</v>
      </c>
      <c r="K187" s="183" t="s">
        <v>179</v>
      </c>
      <c r="L187" s="41"/>
      <c r="M187" s="188" t="s">
        <v>5</v>
      </c>
      <c r="N187" s="189" t="s">
        <v>42</v>
      </c>
      <c r="O187" s="42"/>
      <c r="P187" s="190">
        <f>O187*H187</f>
        <v>0</v>
      </c>
      <c r="Q187" s="190">
        <v>2.5143</v>
      </c>
      <c r="R187" s="190">
        <f>Q187*H187</f>
        <v>86.698092599999995</v>
      </c>
      <c r="S187" s="190">
        <v>0</v>
      </c>
      <c r="T187" s="191">
        <f>S187*H187</f>
        <v>0</v>
      </c>
      <c r="AR187" s="24" t="s">
        <v>173</v>
      </c>
      <c r="AT187" s="24" t="s">
        <v>169</v>
      </c>
      <c r="AU187" s="24" t="s">
        <v>80</v>
      </c>
      <c r="AY187" s="24" t="s">
        <v>167</v>
      </c>
      <c r="BE187" s="192">
        <f>IF(N187="základní",J187,0)</f>
        <v>0</v>
      </c>
      <c r="BF187" s="192">
        <f>IF(N187="snížená",J187,0)</f>
        <v>0</v>
      </c>
      <c r="BG187" s="192">
        <f>IF(N187="zákl. přenesená",J187,0)</f>
        <v>0</v>
      </c>
      <c r="BH187" s="192">
        <f>IF(N187="sníž. přenesená",J187,0)</f>
        <v>0</v>
      </c>
      <c r="BI187" s="192">
        <f>IF(N187="nulová",J187,0)</f>
        <v>0</v>
      </c>
      <c r="BJ187" s="24" t="s">
        <v>78</v>
      </c>
      <c r="BK187" s="192">
        <f>ROUND(I187*H187,2)</f>
        <v>0</v>
      </c>
      <c r="BL187" s="24" t="s">
        <v>173</v>
      </c>
      <c r="BM187" s="24" t="s">
        <v>614</v>
      </c>
    </row>
    <row r="188" spans="2:65" s="1" customFormat="1" ht="27">
      <c r="B188" s="41"/>
      <c r="D188" s="193" t="s">
        <v>175</v>
      </c>
      <c r="F188" s="194" t="s">
        <v>615</v>
      </c>
      <c r="I188" s="195"/>
      <c r="L188" s="41"/>
      <c r="M188" s="196"/>
      <c r="N188" s="42"/>
      <c r="O188" s="42"/>
      <c r="P188" s="42"/>
      <c r="Q188" s="42"/>
      <c r="R188" s="42"/>
      <c r="S188" s="42"/>
      <c r="T188" s="70"/>
      <c r="AT188" s="24" t="s">
        <v>175</v>
      </c>
      <c r="AU188" s="24" t="s">
        <v>80</v>
      </c>
    </row>
    <row r="189" spans="2:65" s="1" customFormat="1" ht="27">
      <c r="B189" s="41"/>
      <c r="D189" s="193" t="s">
        <v>182</v>
      </c>
      <c r="F189" s="197" t="s">
        <v>522</v>
      </c>
      <c r="I189" s="195"/>
      <c r="L189" s="41"/>
      <c r="M189" s="196"/>
      <c r="N189" s="42"/>
      <c r="O189" s="42"/>
      <c r="P189" s="42"/>
      <c r="Q189" s="42"/>
      <c r="R189" s="42"/>
      <c r="S189" s="42"/>
      <c r="T189" s="70"/>
      <c r="AT189" s="24" t="s">
        <v>182</v>
      </c>
      <c r="AU189" s="24" t="s">
        <v>80</v>
      </c>
    </row>
    <row r="190" spans="2:65" s="14" customFormat="1">
      <c r="B190" s="227"/>
      <c r="D190" s="193" t="s">
        <v>184</v>
      </c>
      <c r="E190" s="228" t="s">
        <v>5</v>
      </c>
      <c r="F190" s="229" t="s">
        <v>616</v>
      </c>
      <c r="H190" s="228" t="s">
        <v>5</v>
      </c>
      <c r="I190" s="230"/>
      <c r="L190" s="227"/>
      <c r="M190" s="231"/>
      <c r="N190" s="232"/>
      <c r="O190" s="232"/>
      <c r="P190" s="232"/>
      <c r="Q190" s="232"/>
      <c r="R190" s="232"/>
      <c r="S190" s="232"/>
      <c r="T190" s="233"/>
      <c r="AT190" s="228" t="s">
        <v>184</v>
      </c>
      <c r="AU190" s="228" t="s">
        <v>80</v>
      </c>
      <c r="AV190" s="14" t="s">
        <v>78</v>
      </c>
      <c r="AW190" s="14" t="s">
        <v>35</v>
      </c>
      <c r="AX190" s="14" t="s">
        <v>71</v>
      </c>
      <c r="AY190" s="228" t="s">
        <v>167</v>
      </c>
    </row>
    <row r="191" spans="2:65" s="12" customFormat="1">
      <c r="B191" s="198"/>
      <c r="D191" s="193" t="s">
        <v>184</v>
      </c>
      <c r="E191" s="199" t="s">
        <v>5</v>
      </c>
      <c r="F191" s="200" t="s">
        <v>617</v>
      </c>
      <c r="H191" s="201">
        <v>7.2</v>
      </c>
      <c r="I191" s="202"/>
      <c r="L191" s="198"/>
      <c r="M191" s="203"/>
      <c r="N191" s="204"/>
      <c r="O191" s="204"/>
      <c r="P191" s="204"/>
      <c r="Q191" s="204"/>
      <c r="R191" s="204"/>
      <c r="S191" s="204"/>
      <c r="T191" s="205"/>
      <c r="AT191" s="199" t="s">
        <v>184</v>
      </c>
      <c r="AU191" s="199" t="s">
        <v>80</v>
      </c>
      <c r="AV191" s="12" t="s">
        <v>80</v>
      </c>
      <c r="AW191" s="12" t="s">
        <v>35</v>
      </c>
      <c r="AX191" s="12" t="s">
        <v>71</v>
      </c>
      <c r="AY191" s="199" t="s">
        <v>167</v>
      </c>
    </row>
    <row r="192" spans="2:65" s="14" customFormat="1">
      <c r="B192" s="227"/>
      <c r="D192" s="193" t="s">
        <v>184</v>
      </c>
      <c r="E192" s="228" t="s">
        <v>5</v>
      </c>
      <c r="F192" s="229" t="s">
        <v>618</v>
      </c>
      <c r="H192" s="228" t="s">
        <v>5</v>
      </c>
      <c r="I192" s="230"/>
      <c r="L192" s="227"/>
      <c r="M192" s="231"/>
      <c r="N192" s="232"/>
      <c r="O192" s="232"/>
      <c r="P192" s="232"/>
      <c r="Q192" s="232"/>
      <c r="R192" s="232"/>
      <c r="S192" s="232"/>
      <c r="T192" s="233"/>
      <c r="AT192" s="228" t="s">
        <v>184</v>
      </c>
      <c r="AU192" s="228" t="s">
        <v>80</v>
      </c>
      <c r="AV192" s="14" t="s">
        <v>78</v>
      </c>
      <c r="AW192" s="14" t="s">
        <v>35</v>
      </c>
      <c r="AX192" s="14" t="s">
        <v>71</v>
      </c>
      <c r="AY192" s="228" t="s">
        <v>167</v>
      </c>
    </row>
    <row r="193" spans="2:65" s="12" customFormat="1">
      <c r="B193" s="198"/>
      <c r="D193" s="193" t="s">
        <v>184</v>
      </c>
      <c r="E193" s="199" t="s">
        <v>5</v>
      </c>
      <c r="F193" s="200" t="s">
        <v>619</v>
      </c>
      <c r="H193" s="201">
        <v>80.73</v>
      </c>
      <c r="I193" s="202"/>
      <c r="L193" s="198"/>
      <c r="M193" s="203"/>
      <c r="N193" s="204"/>
      <c r="O193" s="204"/>
      <c r="P193" s="204"/>
      <c r="Q193" s="204"/>
      <c r="R193" s="204"/>
      <c r="S193" s="204"/>
      <c r="T193" s="205"/>
      <c r="AT193" s="199" t="s">
        <v>184</v>
      </c>
      <c r="AU193" s="199" t="s">
        <v>80</v>
      </c>
      <c r="AV193" s="12" t="s">
        <v>80</v>
      </c>
      <c r="AW193" s="12" t="s">
        <v>35</v>
      </c>
      <c r="AX193" s="12" t="s">
        <v>71</v>
      </c>
      <c r="AY193" s="199" t="s">
        <v>167</v>
      </c>
    </row>
    <row r="194" spans="2:65" s="12" customFormat="1">
      <c r="B194" s="198"/>
      <c r="D194" s="193" t="s">
        <v>184</v>
      </c>
      <c r="E194" s="199" t="s">
        <v>5</v>
      </c>
      <c r="F194" s="200" t="s">
        <v>620</v>
      </c>
      <c r="H194" s="201">
        <v>-54</v>
      </c>
      <c r="I194" s="202"/>
      <c r="L194" s="198"/>
      <c r="M194" s="203"/>
      <c r="N194" s="204"/>
      <c r="O194" s="204"/>
      <c r="P194" s="204"/>
      <c r="Q194" s="204"/>
      <c r="R194" s="204"/>
      <c r="S194" s="204"/>
      <c r="T194" s="205"/>
      <c r="AT194" s="199" t="s">
        <v>184</v>
      </c>
      <c r="AU194" s="199" t="s">
        <v>80</v>
      </c>
      <c r="AV194" s="12" t="s">
        <v>80</v>
      </c>
      <c r="AW194" s="12" t="s">
        <v>35</v>
      </c>
      <c r="AX194" s="12" t="s">
        <v>71</v>
      </c>
      <c r="AY194" s="199" t="s">
        <v>167</v>
      </c>
    </row>
    <row r="195" spans="2:65" s="14" customFormat="1">
      <c r="B195" s="227"/>
      <c r="D195" s="193" t="s">
        <v>184</v>
      </c>
      <c r="E195" s="228" t="s">
        <v>5</v>
      </c>
      <c r="F195" s="229" t="s">
        <v>621</v>
      </c>
      <c r="H195" s="228" t="s">
        <v>5</v>
      </c>
      <c r="I195" s="230"/>
      <c r="L195" s="227"/>
      <c r="M195" s="231"/>
      <c r="N195" s="232"/>
      <c r="O195" s="232"/>
      <c r="P195" s="232"/>
      <c r="Q195" s="232"/>
      <c r="R195" s="232"/>
      <c r="S195" s="232"/>
      <c r="T195" s="233"/>
      <c r="AT195" s="228" t="s">
        <v>184</v>
      </c>
      <c r="AU195" s="228" t="s">
        <v>80</v>
      </c>
      <c r="AV195" s="14" t="s">
        <v>78</v>
      </c>
      <c r="AW195" s="14" t="s">
        <v>35</v>
      </c>
      <c r="AX195" s="14" t="s">
        <v>71</v>
      </c>
      <c r="AY195" s="228" t="s">
        <v>167</v>
      </c>
    </row>
    <row r="196" spans="2:65" s="12" customFormat="1">
      <c r="B196" s="198"/>
      <c r="D196" s="193" t="s">
        <v>184</v>
      </c>
      <c r="E196" s="199" t="s">
        <v>5</v>
      </c>
      <c r="F196" s="200" t="s">
        <v>622</v>
      </c>
      <c r="H196" s="201">
        <v>0.55200000000000005</v>
      </c>
      <c r="I196" s="202"/>
      <c r="L196" s="198"/>
      <c r="M196" s="203"/>
      <c r="N196" s="204"/>
      <c r="O196" s="204"/>
      <c r="P196" s="204"/>
      <c r="Q196" s="204"/>
      <c r="R196" s="204"/>
      <c r="S196" s="204"/>
      <c r="T196" s="205"/>
      <c r="AT196" s="199" t="s">
        <v>184</v>
      </c>
      <c r="AU196" s="199" t="s">
        <v>80</v>
      </c>
      <c r="AV196" s="12" t="s">
        <v>80</v>
      </c>
      <c r="AW196" s="12" t="s">
        <v>35</v>
      </c>
      <c r="AX196" s="12" t="s">
        <v>71</v>
      </c>
      <c r="AY196" s="199" t="s">
        <v>167</v>
      </c>
    </row>
    <row r="197" spans="2:65" s="13" customFormat="1">
      <c r="B197" s="219"/>
      <c r="D197" s="193" t="s">
        <v>184</v>
      </c>
      <c r="E197" s="220" t="s">
        <v>5</v>
      </c>
      <c r="F197" s="221" t="s">
        <v>350</v>
      </c>
      <c r="H197" s="222">
        <v>34.481999999999999</v>
      </c>
      <c r="I197" s="223"/>
      <c r="L197" s="219"/>
      <c r="M197" s="224"/>
      <c r="N197" s="225"/>
      <c r="O197" s="225"/>
      <c r="P197" s="225"/>
      <c r="Q197" s="225"/>
      <c r="R197" s="225"/>
      <c r="S197" s="225"/>
      <c r="T197" s="226"/>
      <c r="AT197" s="220" t="s">
        <v>184</v>
      </c>
      <c r="AU197" s="220" t="s">
        <v>80</v>
      </c>
      <c r="AV197" s="13" t="s">
        <v>173</v>
      </c>
      <c r="AW197" s="13" t="s">
        <v>35</v>
      </c>
      <c r="AX197" s="13" t="s">
        <v>78</v>
      </c>
      <c r="AY197" s="220" t="s">
        <v>167</v>
      </c>
    </row>
    <row r="198" spans="2:65" s="1" customFormat="1" ht="25.5" customHeight="1">
      <c r="B198" s="180"/>
      <c r="C198" s="181" t="s">
        <v>292</v>
      </c>
      <c r="D198" s="181" t="s">
        <v>169</v>
      </c>
      <c r="E198" s="182" t="s">
        <v>351</v>
      </c>
      <c r="F198" s="183" t="s">
        <v>623</v>
      </c>
      <c r="G198" s="184" t="s">
        <v>230</v>
      </c>
      <c r="H198" s="185">
        <v>186.06</v>
      </c>
      <c r="I198" s="186"/>
      <c r="J198" s="187">
        <f>ROUND(I198*H198,2)</f>
        <v>0</v>
      </c>
      <c r="K198" s="183" t="s">
        <v>179</v>
      </c>
      <c r="L198" s="41"/>
      <c r="M198" s="188" t="s">
        <v>5</v>
      </c>
      <c r="N198" s="189" t="s">
        <v>42</v>
      </c>
      <c r="O198" s="42"/>
      <c r="P198" s="190">
        <f>O198*H198</f>
        <v>0</v>
      </c>
      <c r="Q198" s="190">
        <v>2.65E-3</v>
      </c>
      <c r="R198" s="190">
        <f>Q198*H198</f>
        <v>0.49305900000000003</v>
      </c>
      <c r="S198" s="190">
        <v>0</v>
      </c>
      <c r="T198" s="191">
        <f>S198*H198</f>
        <v>0</v>
      </c>
      <c r="AR198" s="24" t="s">
        <v>173</v>
      </c>
      <c r="AT198" s="24" t="s">
        <v>169</v>
      </c>
      <c r="AU198" s="24" t="s">
        <v>80</v>
      </c>
      <c r="AY198" s="24" t="s">
        <v>167</v>
      </c>
      <c r="BE198" s="192">
        <f>IF(N198="základní",J198,0)</f>
        <v>0</v>
      </c>
      <c r="BF198" s="192">
        <f>IF(N198="snížená",J198,0)</f>
        <v>0</v>
      </c>
      <c r="BG198" s="192">
        <f>IF(N198="zákl. přenesená",J198,0)</f>
        <v>0</v>
      </c>
      <c r="BH198" s="192">
        <f>IF(N198="sníž. přenesená",J198,0)</f>
        <v>0</v>
      </c>
      <c r="BI198" s="192">
        <f>IF(N198="nulová",J198,0)</f>
        <v>0</v>
      </c>
      <c r="BJ198" s="24" t="s">
        <v>78</v>
      </c>
      <c r="BK198" s="192">
        <f>ROUND(I198*H198,2)</f>
        <v>0</v>
      </c>
      <c r="BL198" s="24" t="s">
        <v>173</v>
      </c>
      <c r="BM198" s="24" t="s">
        <v>624</v>
      </c>
    </row>
    <row r="199" spans="2:65" s="1" customFormat="1" ht="27">
      <c r="B199" s="41"/>
      <c r="D199" s="193" t="s">
        <v>175</v>
      </c>
      <c r="F199" s="194" t="s">
        <v>354</v>
      </c>
      <c r="I199" s="195"/>
      <c r="L199" s="41"/>
      <c r="M199" s="196"/>
      <c r="N199" s="42"/>
      <c r="O199" s="42"/>
      <c r="P199" s="42"/>
      <c r="Q199" s="42"/>
      <c r="R199" s="42"/>
      <c r="S199" s="42"/>
      <c r="T199" s="70"/>
      <c r="AT199" s="24" t="s">
        <v>175</v>
      </c>
      <c r="AU199" s="24" t="s">
        <v>80</v>
      </c>
    </row>
    <row r="200" spans="2:65" s="1" customFormat="1" ht="27">
      <c r="B200" s="41"/>
      <c r="D200" s="193" t="s">
        <v>182</v>
      </c>
      <c r="F200" s="197" t="s">
        <v>522</v>
      </c>
      <c r="I200" s="195"/>
      <c r="L200" s="41"/>
      <c r="M200" s="196"/>
      <c r="N200" s="42"/>
      <c r="O200" s="42"/>
      <c r="P200" s="42"/>
      <c r="Q200" s="42"/>
      <c r="R200" s="42"/>
      <c r="S200" s="42"/>
      <c r="T200" s="70"/>
      <c r="AT200" s="24" t="s">
        <v>182</v>
      </c>
      <c r="AU200" s="24" t="s">
        <v>80</v>
      </c>
    </row>
    <row r="201" spans="2:65" s="14" customFormat="1">
      <c r="B201" s="227"/>
      <c r="D201" s="193" t="s">
        <v>184</v>
      </c>
      <c r="E201" s="228" t="s">
        <v>5</v>
      </c>
      <c r="F201" s="229" t="s">
        <v>616</v>
      </c>
      <c r="H201" s="228" t="s">
        <v>5</v>
      </c>
      <c r="I201" s="230"/>
      <c r="L201" s="227"/>
      <c r="M201" s="231"/>
      <c r="N201" s="232"/>
      <c r="O201" s="232"/>
      <c r="P201" s="232"/>
      <c r="Q201" s="232"/>
      <c r="R201" s="232"/>
      <c r="S201" s="232"/>
      <c r="T201" s="233"/>
      <c r="AT201" s="228" t="s">
        <v>184</v>
      </c>
      <c r="AU201" s="228" t="s">
        <v>80</v>
      </c>
      <c r="AV201" s="14" t="s">
        <v>78</v>
      </c>
      <c r="AW201" s="14" t="s">
        <v>35</v>
      </c>
      <c r="AX201" s="14" t="s">
        <v>71</v>
      </c>
      <c r="AY201" s="228" t="s">
        <v>167</v>
      </c>
    </row>
    <row r="202" spans="2:65" s="12" customFormat="1">
      <c r="B202" s="198"/>
      <c r="D202" s="193" t="s">
        <v>184</v>
      </c>
      <c r="E202" s="199" t="s">
        <v>5</v>
      </c>
      <c r="F202" s="200" t="s">
        <v>625</v>
      </c>
      <c r="H202" s="201">
        <v>6.42</v>
      </c>
      <c r="I202" s="202"/>
      <c r="L202" s="198"/>
      <c r="M202" s="203"/>
      <c r="N202" s="204"/>
      <c r="O202" s="204"/>
      <c r="P202" s="204"/>
      <c r="Q202" s="204"/>
      <c r="R202" s="204"/>
      <c r="S202" s="204"/>
      <c r="T202" s="205"/>
      <c r="AT202" s="199" t="s">
        <v>184</v>
      </c>
      <c r="AU202" s="199" t="s">
        <v>80</v>
      </c>
      <c r="AV202" s="12" t="s">
        <v>80</v>
      </c>
      <c r="AW202" s="12" t="s">
        <v>35</v>
      </c>
      <c r="AX202" s="12" t="s">
        <v>71</v>
      </c>
      <c r="AY202" s="199" t="s">
        <v>167</v>
      </c>
    </row>
    <row r="203" spans="2:65" s="14" customFormat="1">
      <c r="B203" s="227"/>
      <c r="D203" s="193" t="s">
        <v>184</v>
      </c>
      <c r="E203" s="228" t="s">
        <v>5</v>
      </c>
      <c r="F203" s="229" t="s">
        <v>618</v>
      </c>
      <c r="H203" s="228" t="s">
        <v>5</v>
      </c>
      <c r="I203" s="230"/>
      <c r="L203" s="227"/>
      <c r="M203" s="231"/>
      <c r="N203" s="232"/>
      <c r="O203" s="232"/>
      <c r="P203" s="232"/>
      <c r="Q203" s="232"/>
      <c r="R203" s="232"/>
      <c r="S203" s="232"/>
      <c r="T203" s="233"/>
      <c r="AT203" s="228" t="s">
        <v>184</v>
      </c>
      <c r="AU203" s="228" t="s">
        <v>80</v>
      </c>
      <c r="AV203" s="14" t="s">
        <v>78</v>
      </c>
      <c r="AW203" s="14" t="s">
        <v>35</v>
      </c>
      <c r="AX203" s="14" t="s">
        <v>71</v>
      </c>
      <c r="AY203" s="228" t="s">
        <v>167</v>
      </c>
    </row>
    <row r="204" spans="2:65" s="12" customFormat="1">
      <c r="B204" s="198"/>
      <c r="D204" s="193" t="s">
        <v>184</v>
      </c>
      <c r="E204" s="199" t="s">
        <v>5</v>
      </c>
      <c r="F204" s="200" t="s">
        <v>626</v>
      </c>
      <c r="H204" s="201">
        <v>85.5</v>
      </c>
      <c r="I204" s="202"/>
      <c r="L204" s="198"/>
      <c r="M204" s="203"/>
      <c r="N204" s="204"/>
      <c r="O204" s="204"/>
      <c r="P204" s="204"/>
      <c r="Q204" s="204"/>
      <c r="R204" s="204"/>
      <c r="S204" s="204"/>
      <c r="T204" s="205"/>
      <c r="AT204" s="199" t="s">
        <v>184</v>
      </c>
      <c r="AU204" s="199" t="s">
        <v>80</v>
      </c>
      <c r="AV204" s="12" t="s">
        <v>80</v>
      </c>
      <c r="AW204" s="12" t="s">
        <v>35</v>
      </c>
      <c r="AX204" s="12" t="s">
        <v>71</v>
      </c>
      <c r="AY204" s="199" t="s">
        <v>167</v>
      </c>
    </row>
    <row r="205" spans="2:65" s="12" customFormat="1">
      <c r="B205" s="198"/>
      <c r="D205" s="193" t="s">
        <v>184</v>
      </c>
      <c r="E205" s="199" t="s">
        <v>5</v>
      </c>
      <c r="F205" s="200" t="s">
        <v>627</v>
      </c>
      <c r="H205" s="201">
        <v>90</v>
      </c>
      <c r="I205" s="202"/>
      <c r="L205" s="198"/>
      <c r="M205" s="203"/>
      <c r="N205" s="204"/>
      <c r="O205" s="204"/>
      <c r="P205" s="204"/>
      <c r="Q205" s="204"/>
      <c r="R205" s="204"/>
      <c r="S205" s="204"/>
      <c r="T205" s="205"/>
      <c r="AT205" s="199" t="s">
        <v>184</v>
      </c>
      <c r="AU205" s="199" t="s">
        <v>80</v>
      </c>
      <c r="AV205" s="12" t="s">
        <v>80</v>
      </c>
      <c r="AW205" s="12" t="s">
        <v>35</v>
      </c>
      <c r="AX205" s="12" t="s">
        <v>71</v>
      </c>
      <c r="AY205" s="199" t="s">
        <v>167</v>
      </c>
    </row>
    <row r="206" spans="2:65" s="14" customFormat="1">
      <c r="B206" s="227"/>
      <c r="D206" s="193" t="s">
        <v>184</v>
      </c>
      <c r="E206" s="228" t="s">
        <v>5</v>
      </c>
      <c r="F206" s="229" t="s">
        <v>621</v>
      </c>
      <c r="H206" s="228" t="s">
        <v>5</v>
      </c>
      <c r="I206" s="230"/>
      <c r="L206" s="227"/>
      <c r="M206" s="231"/>
      <c r="N206" s="232"/>
      <c r="O206" s="232"/>
      <c r="P206" s="232"/>
      <c r="Q206" s="232"/>
      <c r="R206" s="232"/>
      <c r="S206" s="232"/>
      <c r="T206" s="233"/>
      <c r="AT206" s="228" t="s">
        <v>184</v>
      </c>
      <c r="AU206" s="228" t="s">
        <v>80</v>
      </c>
      <c r="AV206" s="14" t="s">
        <v>78</v>
      </c>
      <c r="AW206" s="14" t="s">
        <v>35</v>
      </c>
      <c r="AX206" s="14" t="s">
        <v>71</v>
      </c>
      <c r="AY206" s="228" t="s">
        <v>167</v>
      </c>
    </row>
    <row r="207" spans="2:65" s="12" customFormat="1">
      <c r="B207" s="198"/>
      <c r="D207" s="193" t="s">
        <v>184</v>
      </c>
      <c r="E207" s="199" t="s">
        <v>5</v>
      </c>
      <c r="F207" s="200" t="s">
        <v>628</v>
      </c>
      <c r="H207" s="201">
        <v>2.76</v>
      </c>
      <c r="I207" s="202"/>
      <c r="L207" s="198"/>
      <c r="M207" s="203"/>
      <c r="N207" s="204"/>
      <c r="O207" s="204"/>
      <c r="P207" s="204"/>
      <c r="Q207" s="204"/>
      <c r="R207" s="204"/>
      <c r="S207" s="204"/>
      <c r="T207" s="205"/>
      <c r="AT207" s="199" t="s">
        <v>184</v>
      </c>
      <c r="AU207" s="199" t="s">
        <v>80</v>
      </c>
      <c r="AV207" s="12" t="s">
        <v>80</v>
      </c>
      <c r="AW207" s="12" t="s">
        <v>35</v>
      </c>
      <c r="AX207" s="12" t="s">
        <v>71</v>
      </c>
      <c r="AY207" s="199" t="s">
        <v>167</v>
      </c>
    </row>
    <row r="208" spans="2:65" s="12" customFormat="1">
      <c r="B208" s="198"/>
      <c r="D208" s="193" t="s">
        <v>184</v>
      </c>
      <c r="E208" s="199" t="s">
        <v>5</v>
      </c>
      <c r="F208" s="200" t="s">
        <v>629</v>
      </c>
      <c r="H208" s="201">
        <v>1.38</v>
      </c>
      <c r="I208" s="202"/>
      <c r="L208" s="198"/>
      <c r="M208" s="203"/>
      <c r="N208" s="204"/>
      <c r="O208" s="204"/>
      <c r="P208" s="204"/>
      <c r="Q208" s="204"/>
      <c r="R208" s="204"/>
      <c r="S208" s="204"/>
      <c r="T208" s="205"/>
      <c r="AT208" s="199" t="s">
        <v>184</v>
      </c>
      <c r="AU208" s="199" t="s">
        <v>80</v>
      </c>
      <c r="AV208" s="12" t="s">
        <v>80</v>
      </c>
      <c r="AW208" s="12" t="s">
        <v>35</v>
      </c>
      <c r="AX208" s="12" t="s">
        <v>71</v>
      </c>
      <c r="AY208" s="199" t="s">
        <v>167</v>
      </c>
    </row>
    <row r="209" spans="2:65" s="13" customFormat="1">
      <c r="B209" s="219"/>
      <c r="D209" s="193" t="s">
        <v>184</v>
      </c>
      <c r="E209" s="220" t="s">
        <v>5</v>
      </c>
      <c r="F209" s="221" t="s">
        <v>350</v>
      </c>
      <c r="H209" s="222">
        <v>186.06</v>
      </c>
      <c r="I209" s="223"/>
      <c r="L209" s="219"/>
      <c r="M209" s="224"/>
      <c r="N209" s="225"/>
      <c r="O209" s="225"/>
      <c r="P209" s="225"/>
      <c r="Q209" s="225"/>
      <c r="R209" s="225"/>
      <c r="S209" s="225"/>
      <c r="T209" s="226"/>
      <c r="AT209" s="220" t="s">
        <v>184</v>
      </c>
      <c r="AU209" s="220" t="s">
        <v>80</v>
      </c>
      <c r="AV209" s="13" t="s">
        <v>173</v>
      </c>
      <c r="AW209" s="13" t="s">
        <v>35</v>
      </c>
      <c r="AX209" s="13" t="s">
        <v>78</v>
      </c>
      <c r="AY209" s="220" t="s">
        <v>167</v>
      </c>
    </row>
    <row r="210" spans="2:65" s="1" customFormat="1" ht="25.5" customHeight="1">
      <c r="B210" s="180"/>
      <c r="C210" s="181" t="s">
        <v>299</v>
      </c>
      <c r="D210" s="181" t="s">
        <v>169</v>
      </c>
      <c r="E210" s="182" t="s">
        <v>357</v>
      </c>
      <c r="F210" s="183" t="s">
        <v>630</v>
      </c>
      <c r="G210" s="184" t="s">
        <v>230</v>
      </c>
      <c r="H210" s="185">
        <v>186.06</v>
      </c>
      <c r="I210" s="186"/>
      <c r="J210" s="187">
        <f>ROUND(I210*H210,2)</f>
        <v>0</v>
      </c>
      <c r="K210" s="183" t="s">
        <v>179</v>
      </c>
      <c r="L210" s="41"/>
      <c r="M210" s="188" t="s">
        <v>5</v>
      </c>
      <c r="N210" s="189" t="s">
        <v>42</v>
      </c>
      <c r="O210" s="42"/>
      <c r="P210" s="190">
        <f>O210*H210</f>
        <v>0</v>
      </c>
      <c r="Q210" s="190">
        <v>0</v>
      </c>
      <c r="R210" s="190">
        <f>Q210*H210</f>
        <v>0</v>
      </c>
      <c r="S210" s="190">
        <v>0</v>
      </c>
      <c r="T210" s="191">
        <f>S210*H210</f>
        <v>0</v>
      </c>
      <c r="AR210" s="24" t="s">
        <v>173</v>
      </c>
      <c r="AT210" s="24" t="s">
        <v>169</v>
      </c>
      <c r="AU210" s="24" t="s">
        <v>80</v>
      </c>
      <c r="AY210" s="24" t="s">
        <v>167</v>
      </c>
      <c r="BE210" s="192">
        <f>IF(N210="základní",J210,0)</f>
        <v>0</v>
      </c>
      <c r="BF210" s="192">
        <f>IF(N210="snížená",J210,0)</f>
        <v>0</v>
      </c>
      <c r="BG210" s="192">
        <f>IF(N210="zákl. přenesená",J210,0)</f>
        <v>0</v>
      </c>
      <c r="BH210" s="192">
        <f>IF(N210="sníž. přenesená",J210,0)</f>
        <v>0</v>
      </c>
      <c r="BI210" s="192">
        <f>IF(N210="nulová",J210,0)</f>
        <v>0</v>
      </c>
      <c r="BJ210" s="24" t="s">
        <v>78</v>
      </c>
      <c r="BK210" s="192">
        <f>ROUND(I210*H210,2)</f>
        <v>0</v>
      </c>
      <c r="BL210" s="24" t="s">
        <v>173</v>
      </c>
      <c r="BM210" s="24" t="s">
        <v>631</v>
      </c>
    </row>
    <row r="211" spans="2:65" s="1" customFormat="1" ht="27">
      <c r="B211" s="41"/>
      <c r="D211" s="193" t="s">
        <v>175</v>
      </c>
      <c r="F211" s="194" t="s">
        <v>360</v>
      </c>
      <c r="I211" s="195"/>
      <c r="L211" s="41"/>
      <c r="M211" s="196"/>
      <c r="N211" s="42"/>
      <c r="O211" s="42"/>
      <c r="P211" s="42"/>
      <c r="Q211" s="42"/>
      <c r="R211" s="42"/>
      <c r="S211" s="42"/>
      <c r="T211" s="70"/>
      <c r="AT211" s="24" t="s">
        <v>175</v>
      </c>
      <c r="AU211" s="24" t="s">
        <v>80</v>
      </c>
    </row>
    <row r="212" spans="2:65" s="1" customFormat="1" ht="25.5" customHeight="1">
      <c r="B212" s="180"/>
      <c r="C212" s="181" t="s">
        <v>304</v>
      </c>
      <c r="D212" s="181" t="s">
        <v>169</v>
      </c>
      <c r="E212" s="182" t="s">
        <v>632</v>
      </c>
      <c r="F212" s="183" t="s">
        <v>633</v>
      </c>
      <c r="G212" s="184" t="s">
        <v>268</v>
      </c>
      <c r="H212" s="185">
        <v>3.1349999999999998</v>
      </c>
      <c r="I212" s="186"/>
      <c r="J212" s="187">
        <f>ROUND(I212*H212,2)</f>
        <v>0</v>
      </c>
      <c r="K212" s="183" t="s">
        <v>179</v>
      </c>
      <c r="L212" s="41"/>
      <c r="M212" s="188" t="s">
        <v>5</v>
      </c>
      <c r="N212" s="189" t="s">
        <v>42</v>
      </c>
      <c r="O212" s="42"/>
      <c r="P212" s="190">
        <f>O212*H212</f>
        <v>0</v>
      </c>
      <c r="Q212" s="190">
        <v>1.10951</v>
      </c>
      <c r="R212" s="190">
        <f>Q212*H212</f>
        <v>3.4783138499999997</v>
      </c>
      <c r="S212" s="190">
        <v>0</v>
      </c>
      <c r="T212" s="191">
        <f>S212*H212</f>
        <v>0</v>
      </c>
      <c r="AR212" s="24" t="s">
        <v>173</v>
      </c>
      <c r="AT212" s="24" t="s">
        <v>169</v>
      </c>
      <c r="AU212" s="24" t="s">
        <v>80</v>
      </c>
      <c r="AY212" s="24" t="s">
        <v>167</v>
      </c>
      <c r="BE212" s="192">
        <f>IF(N212="základní",J212,0)</f>
        <v>0</v>
      </c>
      <c r="BF212" s="192">
        <f>IF(N212="snížená",J212,0)</f>
        <v>0</v>
      </c>
      <c r="BG212" s="192">
        <f>IF(N212="zákl. přenesená",J212,0)</f>
        <v>0</v>
      </c>
      <c r="BH212" s="192">
        <f>IF(N212="sníž. přenesená",J212,0)</f>
        <v>0</v>
      </c>
      <c r="BI212" s="192">
        <f>IF(N212="nulová",J212,0)</f>
        <v>0</v>
      </c>
      <c r="BJ212" s="24" t="s">
        <v>78</v>
      </c>
      <c r="BK212" s="192">
        <f>ROUND(I212*H212,2)</f>
        <v>0</v>
      </c>
      <c r="BL212" s="24" t="s">
        <v>173</v>
      </c>
      <c r="BM212" s="24" t="s">
        <v>634</v>
      </c>
    </row>
    <row r="213" spans="2:65" s="1" customFormat="1" ht="27">
      <c r="B213" s="41"/>
      <c r="D213" s="193" t="s">
        <v>175</v>
      </c>
      <c r="F213" s="194" t="s">
        <v>635</v>
      </c>
      <c r="I213" s="195"/>
      <c r="L213" s="41"/>
      <c r="M213" s="196"/>
      <c r="N213" s="42"/>
      <c r="O213" s="42"/>
      <c r="P213" s="42"/>
      <c r="Q213" s="42"/>
      <c r="R213" s="42"/>
      <c r="S213" s="42"/>
      <c r="T213" s="70"/>
      <c r="AT213" s="24" t="s">
        <v>175</v>
      </c>
      <c r="AU213" s="24" t="s">
        <v>80</v>
      </c>
    </row>
    <row r="214" spans="2:65" s="11" customFormat="1" ht="29.85" customHeight="1">
      <c r="B214" s="167"/>
      <c r="D214" s="168" t="s">
        <v>70</v>
      </c>
      <c r="E214" s="178" t="s">
        <v>200</v>
      </c>
      <c r="F214" s="178" t="s">
        <v>376</v>
      </c>
      <c r="I214" s="170"/>
      <c r="J214" s="179">
        <f>BK214</f>
        <v>0</v>
      </c>
      <c r="L214" s="167"/>
      <c r="M214" s="172"/>
      <c r="N214" s="173"/>
      <c r="O214" s="173"/>
      <c r="P214" s="174">
        <f>SUM(P215:P216)</f>
        <v>0</v>
      </c>
      <c r="Q214" s="173"/>
      <c r="R214" s="174">
        <f>SUM(R215:R216)</f>
        <v>0</v>
      </c>
      <c r="S214" s="173"/>
      <c r="T214" s="175">
        <f>SUM(T215:T216)</f>
        <v>0</v>
      </c>
      <c r="AR214" s="168" t="s">
        <v>78</v>
      </c>
      <c r="AT214" s="176" t="s">
        <v>70</v>
      </c>
      <c r="AU214" s="176" t="s">
        <v>78</v>
      </c>
      <c r="AY214" s="168" t="s">
        <v>167</v>
      </c>
      <c r="BK214" s="177">
        <f>SUM(BK215:BK216)</f>
        <v>0</v>
      </c>
    </row>
    <row r="215" spans="2:65" s="1" customFormat="1" ht="16.5" customHeight="1">
      <c r="B215" s="180"/>
      <c r="C215" s="181" t="s">
        <v>309</v>
      </c>
      <c r="D215" s="181" t="s">
        <v>169</v>
      </c>
      <c r="E215" s="182" t="s">
        <v>636</v>
      </c>
      <c r="F215" s="183" t="s">
        <v>637</v>
      </c>
      <c r="G215" s="184" t="s">
        <v>230</v>
      </c>
      <c r="H215" s="185">
        <v>10.9</v>
      </c>
      <c r="I215" s="186"/>
      <c r="J215" s="187">
        <f>ROUND(I215*H215,2)</f>
        <v>0</v>
      </c>
      <c r="K215" s="183" t="s">
        <v>179</v>
      </c>
      <c r="L215" s="41"/>
      <c r="M215" s="188" t="s">
        <v>5</v>
      </c>
      <c r="N215" s="189" t="s">
        <v>42</v>
      </c>
      <c r="O215" s="42"/>
      <c r="P215" s="190">
        <f>O215*H215</f>
        <v>0</v>
      </c>
      <c r="Q215" s="190">
        <v>0</v>
      </c>
      <c r="R215" s="190">
        <f>Q215*H215</f>
        <v>0</v>
      </c>
      <c r="S215" s="190">
        <v>0</v>
      </c>
      <c r="T215" s="191">
        <f>S215*H215</f>
        <v>0</v>
      </c>
      <c r="AR215" s="24" t="s">
        <v>173</v>
      </c>
      <c r="AT215" s="24" t="s">
        <v>169</v>
      </c>
      <c r="AU215" s="24" t="s">
        <v>80</v>
      </c>
      <c r="AY215" s="24" t="s">
        <v>167</v>
      </c>
      <c r="BE215" s="192">
        <f>IF(N215="základní",J215,0)</f>
        <v>0</v>
      </c>
      <c r="BF215" s="192">
        <f>IF(N215="snížená",J215,0)</f>
        <v>0</v>
      </c>
      <c r="BG215" s="192">
        <f>IF(N215="zákl. přenesená",J215,0)</f>
        <v>0</v>
      </c>
      <c r="BH215" s="192">
        <f>IF(N215="sníž. přenesená",J215,0)</f>
        <v>0</v>
      </c>
      <c r="BI215" s="192">
        <f>IF(N215="nulová",J215,0)</f>
        <v>0</v>
      </c>
      <c r="BJ215" s="24" t="s">
        <v>78</v>
      </c>
      <c r="BK215" s="192">
        <f>ROUND(I215*H215,2)</f>
        <v>0</v>
      </c>
      <c r="BL215" s="24" t="s">
        <v>173</v>
      </c>
      <c r="BM215" s="24" t="s">
        <v>638</v>
      </c>
    </row>
    <row r="216" spans="2:65" s="1" customFormat="1">
      <c r="B216" s="41"/>
      <c r="D216" s="193" t="s">
        <v>175</v>
      </c>
      <c r="F216" s="194" t="s">
        <v>639</v>
      </c>
      <c r="I216" s="195"/>
      <c r="L216" s="41"/>
      <c r="M216" s="196"/>
      <c r="N216" s="42"/>
      <c r="O216" s="42"/>
      <c r="P216" s="42"/>
      <c r="Q216" s="42"/>
      <c r="R216" s="42"/>
      <c r="S216" s="42"/>
      <c r="T216" s="70"/>
      <c r="AT216" s="24" t="s">
        <v>175</v>
      </c>
      <c r="AU216" s="24" t="s">
        <v>80</v>
      </c>
    </row>
    <row r="217" spans="2:65" s="11" customFormat="1" ht="29.85" customHeight="1">
      <c r="B217" s="167"/>
      <c r="D217" s="168" t="s">
        <v>70</v>
      </c>
      <c r="E217" s="178" t="s">
        <v>206</v>
      </c>
      <c r="F217" s="178" t="s">
        <v>640</v>
      </c>
      <c r="I217" s="170"/>
      <c r="J217" s="179">
        <f>BK217</f>
        <v>0</v>
      </c>
      <c r="L217" s="167"/>
      <c r="M217" s="172"/>
      <c r="N217" s="173"/>
      <c r="O217" s="173"/>
      <c r="P217" s="174">
        <f>SUM(P218:P233)</f>
        <v>0</v>
      </c>
      <c r="Q217" s="173"/>
      <c r="R217" s="174">
        <f>SUM(R218:R233)</f>
        <v>3.7192491600000004</v>
      </c>
      <c r="S217" s="173"/>
      <c r="T217" s="175">
        <f>SUM(T218:T233)</f>
        <v>0</v>
      </c>
      <c r="AR217" s="168" t="s">
        <v>78</v>
      </c>
      <c r="AT217" s="176" t="s">
        <v>70</v>
      </c>
      <c r="AU217" s="176" t="s">
        <v>78</v>
      </c>
      <c r="AY217" s="168" t="s">
        <v>167</v>
      </c>
      <c r="BK217" s="177">
        <f>SUM(BK218:BK233)</f>
        <v>0</v>
      </c>
    </row>
    <row r="218" spans="2:65" s="1" customFormat="1" ht="25.5" customHeight="1">
      <c r="B218" s="180"/>
      <c r="C218" s="181" t="s">
        <v>314</v>
      </c>
      <c r="D218" s="181" t="s">
        <v>169</v>
      </c>
      <c r="E218" s="182" t="s">
        <v>641</v>
      </c>
      <c r="F218" s="183" t="s">
        <v>642</v>
      </c>
      <c r="G218" s="184" t="s">
        <v>230</v>
      </c>
      <c r="H218" s="185">
        <v>60.588000000000001</v>
      </c>
      <c r="I218" s="186"/>
      <c r="J218" s="187">
        <f>ROUND(I218*H218,2)</f>
        <v>0</v>
      </c>
      <c r="K218" s="183" t="s">
        <v>179</v>
      </c>
      <c r="L218" s="41"/>
      <c r="M218" s="188" t="s">
        <v>5</v>
      </c>
      <c r="N218" s="189" t="s">
        <v>42</v>
      </c>
      <c r="O218" s="42"/>
      <c r="P218" s="190">
        <f>O218*H218</f>
        <v>0</v>
      </c>
      <c r="Q218" s="190">
        <v>8.3199999999999993E-3</v>
      </c>
      <c r="R218" s="190">
        <f>Q218*H218</f>
        <v>0.50409216000000001</v>
      </c>
      <c r="S218" s="190">
        <v>0</v>
      </c>
      <c r="T218" s="191">
        <f>S218*H218</f>
        <v>0</v>
      </c>
      <c r="AR218" s="24" t="s">
        <v>173</v>
      </c>
      <c r="AT218" s="24" t="s">
        <v>169</v>
      </c>
      <c r="AU218" s="24" t="s">
        <v>80</v>
      </c>
      <c r="AY218" s="24" t="s">
        <v>167</v>
      </c>
      <c r="BE218" s="192">
        <f>IF(N218="základní",J218,0)</f>
        <v>0</v>
      </c>
      <c r="BF218" s="192">
        <f>IF(N218="snížená",J218,0)</f>
        <v>0</v>
      </c>
      <c r="BG218" s="192">
        <f>IF(N218="zákl. přenesená",J218,0)</f>
        <v>0</v>
      </c>
      <c r="BH218" s="192">
        <f>IF(N218="sníž. přenesená",J218,0)</f>
        <v>0</v>
      </c>
      <c r="BI218" s="192">
        <f>IF(N218="nulová",J218,0)</f>
        <v>0</v>
      </c>
      <c r="BJ218" s="24" t="s">
        <v>78</v>
      </c>
      <c r="BK218" s="192">
        <f>ROUND(I218*H218,2)</f>
        <v>0</v>
      </c>
      <c r="BL218" s="24" t="s">
        <v>173</v>
      </c>
      <c r="BM218" s="24" t="s">
        <v>643</v>
      </c>
    </row>
    <row r="219" spans="2:65" s="1" customFormat="1" ht="27">
      <c r="B219" s="41"/>
      <c r="D219" s="193" t="s">
        <v>175</v>
      </c>
      <c r="F219" s="194" t="s">
        <v>644</v>
      </c>
      <c r="I219" s="195"/>
      <c r="L219" s="41"/>
      <c r="M219" s="196"/>
      <c r="N219" s="42"/>
      <c r="O219" s="42"/>
      <c r="P219" s="42"/>
      <c r="Q219" s="42"/>
      <c r="R219" s="42"/>
      <c r="S219" s="42"/>
      <c r="T219" s="70"/>
      <c r="AT219" s="24" t="s">
        <v>175</v>
      </c>
      <c r="AU219" s="24" t="s">
        <v>80</v>
      </c>
    </row>
    <row r="220" spans="2:65" s="1" customFormat="1" ht="27">
      <c r="B220" s="41"/>
      <c r="D220" s="193" t="s">
        <v>182</v>
      </c>
      <c r="F220" s="197" t="s">
        <v>522</v>
      </c>
      <c r="I220" s="195"/>
      <c r="L220" s="41"/>
      <c r="M220" s="196"/>
      <c r="N220" s="42"/>
      <c r="O220" s="42"/>
      <c r="P220" s="42"/>
      <c r="Q220" s="42"/>
      <c r="R220" s="42"/>
      <c r="S220" s="42"/>
      <c r="T220" s="70"/>
      <c r="AT220" s="24" t="s">
        <v>182</v>
      </c>
      <c r="AU220" s="24" t="s">
        <v>80</v>
      </c>
    </row>
    <row r="221" spans="2:65" s="12" customFormat="1">
      <c r="B221" s="198"/>
      <c r="D221" s="193" t="s">
        <v>184</v>
      </c>
      <c r="E221" s="199" t="s">
        <v>5</v>
      </c>
      <c r="F221" s="200" t="s">
        <v>645</v>
      </c>
      <c r="H221" s="201">
        <v>60.588000000000001</v>
      </c>
      <c r="I221" s="202"/>
      <c r="L221" s="198"/>
      <c r="M221" s="203"/>
      <c r="N221" s="204"/>
      <c r="O221" s="204"/>
      <c r="P221" s="204"/>
      <c r="Q221" s="204"/>
      <c r="R221" s="204"/>
      <c r="S221" s="204"/>
      <c r="T221" s="205"/>
      <c r="AT221" s="199" t="s">
        <v>184</v>
      </c>
      <c r="AU221" s="199" t="s">
        <v>80</v>
      </c>
      <c r="AV221" s="12" t="s">
        <v>80</v>
      </c>
      <c r="AW221" s="12" t="s">
        <v>35</v>
      </c>
      <c r="AX221" s="12" t="s">
        <v>78</v>
      </c>
      <c r="AY221" s="199" t="s">
        <v>167</v>
      </c>
    </row>
    <row r="222" spans="2:65" s="1" customFormat="1" ht="16.5" customHeight="1">
      <c r="B222" s="180"/>
      <c r="C222" s="209" t="s">
        <v>427</v>
      </c>
      <c r="D222" s="209" t="s">
        <v>339</v>
      </c>
      <c r="E222" s="210" t="s">
        <v>646</v>
      </c>
      <c r="F222" s="211" t="s">
        <v>647</v>
      </c>
      <c r="G222" s="212" t="s">
        <v>230</v>
      </c>
      <c r="H222" s="213">
        <v>66.647000000000006</v>
      </c>
      <c r="I222" s="214"/>
      <c r="J222" s="215">
        <f>ROUND(I222*H222,2)</f>
        <v>0</v>
      </c>
      <c r="K222" s="211" t="s">
        <v>179</v>
      </c>
      <c r="L222" s="216"/>
      <c r="M222" s="217" t="s">
        <v>5</v>
      </c>
      <c r="N222" s="218" t="s">
        <v>42</v>
      </c>
      <c r="O222" s="42"/>
      <c r="P222" s="190">
        <f>O222*H222</f>
        <v>0</v>
      </c>
      <c r="Q222" s="190">
        <v>3.0000000000000001E-3</v>
      </c>
      <c r="R222" s="190">
        <f>Q222*H222</f>
        <v>0.19994100000000001</v>
      </c>
      <c r="S222" s="190">
        <v>0</v>
      </c>
      <c r="T222" s="191">
        <f>S222*H222</f>
        <v>0</v>
      </c>
      <c r="AR222" s="24" t="s">
        <v>217</v>
      </c>
      <c r="AT222" s="24" t="s">
        <v>339</v>
      </c>
      <c r="AU222" s="24" t="s">
        <v>80</v>
      </c>
      <c r="AY222" s="24" t="s">
        <v>167</v>
      </c>
      <c r="BE222" s="192">
        <f>IF(N222="základní",J222,0)</f>
        <v>0</v>
      </c>
      <c r="BF222" s="192">
        <f>IF(N222="snížená",J222,0)</f>
        <v>0</v>
      </c>
      <c r="BG222" s="192">
        <f>IF(N222="zákl. přenesená",J222,0)</f>
        <v>0</v>
      </c>
      <c r="BH222" s="192">
        <f>IF(N222="sníž. přenesená",J222,0)</f>
        <v>0</v>
      </c>
      <c r="BI222" s="192">
        <f>IF(N222="nulová",J222,0)</f>
        <v>0</v>
      </c>
      <c r="BJ222" s="24" t="s">
        <v>78</v>
      </c>
      <c r="BK222" s="192">
        <f>ROUND(I222*H222,2)</f>
        <v>0</v>
      </c>
      <c r="BL222" s="24" t="s">
        <v>173</v>
      </c>
      <c r="BM222" s="24" t="s">
        <v>648</v>
      </c>
    </row>
    <row r="223" spans="2:65" s="1" customFormat="1">
      <c r="B223" s="41"/>
      <c r="D223" s="193" t="s">
        <v>175</v>
      </c>
      <c r="F223" s="194" t="s">
        <v>647</v>
      </c>
      <c r="I223" s="195"/>
      <c r="L223" s="41"/>
      <c r="M223" s="196"/>
      <c r="N223" s="42"/>
      <c r="O223" s="42"/>
      <c r="P223" s="42"/>
      <c r="Q223" s="42"/>
      <c r="R223" s="42"/>
      <c r="S223" s="42"/>
      <c r="T223" s="70"/>
      <c r="AT223" s="24" t="s">
        <v>175</v>
      </c>
      <c r="AU223" s="24" t="s">
        <v>80</v>
      </c>
    </row>
    <row r="224" spans="2:65" s="12" customFormat="1">
      <c r="B224" s="198"/>
      <c r="D224" s="193" t="s">
        <v>184</v>
      </c>
      <c r="F224" s="200" t="s">
        <v>649</v>
      </c>
      <c r="H224" s="201">
        <v>66.647000000000006</v>
      </c>
      <c r="I224" s="202"/>
      <c r="L224" s="198"/>
      <c r="M224" s="203"/>
      <c r="N224" s="204"/>
      <c r="O224" s="204"/>
      <c r="P224" s="204"/>
      <c r="Q224" s="204"/>
      <c r="R224" s="204"/>
      <c r="S224" s="204"/>
      <c r="T224" s="205"/>
      <c r="AT224" s="199" t="s">
        <v>184</v>
      </c>
      <c r="AU224" s="199" t="s">
        <v>80</v>
      </c>
      <c r="AV224" s="12" t="s">
        <v>80</v>
      </c>
      <c r="AW224" s="12" t="s">
        <v>6</v>
      </c>
      <c r="AX224" s="12" t="s">
        <v>78</v>
      </c>
      <c r="AY224" s="199" t="s">
        <v>167</v>
      </c>
    </row>
    <row r="225" spans="2:65" s="1" customFormat="1" ht="25.5" customHeight="1">
      <c r="B225" s="180"/>
      <c r="C225" s="181" t="s">
        <v>433</v>
      </c>
      <c r="D225" s="181" t="s">
        <v>169</v>
      </c>
      <c r="E225" s="182" t="s">
        <v>650</v>
      </c>
      <c r="F225" s="183" t="s">
        <v>651</v>
      </c>
      <c r="G225" s="184" t="s">
        <v>230</v>
      </c>
      <c r="H225" s="185">
        <v>52</v>
      </c>
      <c r="I225" s="186"/>
      <c r="J225" s="187">
        <f>ROUND(I225*H225,2)</f>
        <v>0</v>
      </c>
      <c r="K225" s="183" t="s">
        <v>179</v>
      </c>
      <c r="L225" s="41"/>
      <c r="M225" s="188" t="s">
        <v>5</v>
      </c>
      <c r="N225" s="189" t="s">
        <v>42</v>
      </c>
      <c r="O225" s="42"/>
      <c r="P225" s="190">
        <f>O225*H225</f>
        <v>0</v>
      </c>
      <c r="Q225" s="190">
        <v>2.6800000000000001E-3</v>
      </c>
      <c r="R225" s="190">
        <f>Q225*H225</f>
        <v>0.13936000000000001</v>
      </c>
      <c r="S225" s="190">
        <v>0</v>
      </c>
      <c r="T225" s="191">
        <f>S225*H225</f>
        <v>0</v>
      </c>
      <c r="AR225" s="24" t="s">
        <v>173</v>
      </c>
      <c r="AT225" s="24" t="s">
        <v>169</v>
      </c>
      <c r="AU225" s="24" t="s">
        <v>80</v>
      </c>
      <c r="AY225" s="24" t="s">
        <v>167</v>
      </c>
      <c r="BE225" s="192">
        <f>IF(N225="základní",J225,0)</f>
        <v>0</v>
      </c>
      <c r="BF225" s="192">
        <f>IF(N225="snížená",J225,0)</f>
        <v>0</v>
      </c>
      <c r="BG225" s="192">
        <f>IF(N225="zákl. přenesená",J225,0)</f>
        <v>0</v>
      </c>
      <c r="BH225" s="192">
        <f>IF(N225="sníž. přenesená",J225,0)</f>
        <v>0</v>
      </c>
      <c r="BI225" s="192">
        <f>IF(N225="nulová",J225,0)</f>
        <v>0</v>
      </c>
      <c r="BJ225" s="24" t="s">
        <v>78</v>
      </c>
      <c r="BK225" s="192">
        <f>ROUND(I225*H225,2)</f>
        <v>0</v>
      </c>
      <c r="BL225" s="24" t="s">
        <v>173</v>
      </c>
      <c r="BM225" s="24" t="s">
        <v>652</v>
      </c>
    </row>
    <row r="226" spans="2:65" s="1" customFormat="1" ht="27">
      <c r="B226" s="41"/>
      <c r="D226" s="193" t="s">
        <v>175</v>
      </c>
      <c r="F226" s="194" t="s">
        <v>653</v>
      </c>
      <c r="I226" s="195"/>
      <c r="L226" s="41"/>
      <c r="M226" s="196"/>
      <c r="N226" s="42"/>
      <c r="O226" s="42"/>
      <c r="P226" s="42"/>
      <c r="Q226" s="42"/>
      <c r="R226" s="42"/>
      <c r="S226" s="42"/>
      <c r="T226" s="70"/>
      <c r="AT226" s="24" t="s">
        <v>175</v>
      </c>
      <c r="AU226" s="24" t="s">
        <v>80</v>
      </c>
    </row>
    <row r="227" spans="2:65" s="1" customFormat="1" ht="27">
      <c r="B227" s="41"/>
      <c r="D227" s="193" t="s">
        <v>182</v>
      </c>
      <c r="F227" s="197" t="s">
        <v>522</v>
      </c>
      <c r="I227" s="195"/>
      <c r="L227" s="41"/>
      <c r="M227" s="196"/>
      <c r="N227" s="42"/>
      <c r="O227" s="42"/>
      <c r="P227" s="42"/>
      <c r="Q227" s="42"/>
      <c r="R227" s="42"/>
      <c r="S227" s="42"/>
      <c r="T227" s="70"/>
      <c r="AT227" s="24" t="s">
        <v>182</v>
      </c>
      <c r="AU227" s="24" t="s">
        <v>80</v>
      </c>
    </row>
    <row r="228" spans="2:65" s="14" customFormat="1">
      <c r="B228" s="227"/>
      <c r="D228" s="193" t="s">
        <v>184</v>
      </c>
      <c r="E228" s="228" t="s">
        <v>5</v>
      </c>
      <c r="F228" s="229" t="s">
        <v>574</v>
      </c>
      <c r="H228" s="228" t="s">
        <v>5</v>
      </c>
      <c r="I228" s="230"/>
      <c r="L228" s="227"/>
      <c r="M228" s="231"/>
      <c r="N228" s="232"/>
      <c r="O228" s="232"/>
      <c r="P228" s="232"/>
      <c r="Q228" s="232"/>
      <c r="R228" s="232"/>
      <c r="S228" s="232"/>
      <c r="T228" s="233"/>
      <c r="AT228" s="228" t="s">
        <v>184</v>
      </c>
      <c r="AU228" s="228" t="s">
        <v>80</v>
      </c>
      <c r="AV228" s="14" t="s">
        <v>78</v>
      </c>
      <c r="AW228" s="14" t="s">
        <v>35</v>
      </c>
      <c r="AX228" s="14" t="s">
        <v>71</v>
      </c>
      <c r="AY228" s="228" t="s">
        <v>167</v>
      </c>
    </row>
    <row r="229" spans="2:65" s="12" customFormat="1">
      <c r="B229" s="198"/>
      <c r="D229" s="193" t="s">
        <v>184</v>
      </c>
      <c r="E229" s="199" t="s">
        <v>5</v>
      </c>
      <c r="F229" s="200" t="s">
        <v>654</v>
      </c>
      <c r="H229" s="201">
        <v>52</v>
      </c>
      <c r="I229" s="202"/>
      <c r="L229" s="198"/>
      <c r="M229" s="203"/>
      <c r="N229" s="204"/>
      <c r="O229" s="204"/>
      <c r="P229" s="204"/>
      <c r="Q229" s="204"/>
      <c r="R229" s="204"/>
      <c r="S229" s="204"/>
      <c r="T229" s="205"/>
      <c r="AT229" s="199" t="s">
        <v>184</v>
      </c>
      <c r="AU229" s="199" t="s">
        <v>80</v>
      </c>
      <c r="AV229" s="12" t="s">
        <v>80</v>
      </c>
      <c r="AW229" s="12" t="s">
        <v>35</v>
      </c>
      <c r="AX229" s="12" t="s">
        <v>78</v>
      </c>
      <c r="AY229" s="199" t="s">
        <v>167</v>
      </c>
    </row>
    <row r="230" spans="2:65" s="1" customFormat="1" ht="25.5" customHeight="1">
      <c r="B230" s="180"/>
      <c r="C230" s="181" t="s">
        <v>436</v>
      </c>
      <c r="D230" s="181" t="s">
        <v>169</v>
      </c>
      <c r="E230" s="182" t="s">
        <v>655</v>
      </c>
      <c r="F230" s="183" t="s">
        <v>656</v>
      </c>
      <c r="G230" s="184" t="s">
        <v>230</v>
      </c>
      <c r="H230" s="185">
        <v>10.9</v>
      </c>
      <c r="I230" s="186"/>
      <c r="J230" s="187">
        <f>ROUND(I230*H230,2)</f>
        <v>0</v>
      </c>
      <c r="K230" s="183" t="s">
        <v>179</v>
      </c>
      <c r="L230" s="41"/>
      <c r="M230" s="188" t="s">
        <v>5</v>
      </c>
      <c r="N230" s="189" t="s">
        <v>42</v>
      </c>
      <c r="O230" s="42"/>
      <c r="P230" s="190">
        <f>O230*H230</f>
        <v>0</v>
      </c>
      <c r="Q230" s="190">
        <v>0.26384000000000002</v>
      </c>
      <c r="R230" s="190">
        <f>Q230*H230</f>
        <v>2.8758560000000002</v>
      </c>
      <c r="S230" s="190">
        <v>0</v>
      </c>
      <c r="T230" s="191">
        <f>S230*H230</f>
        <v>0</v>
      </c>
      <c r="AR230" s="24" t="s">
        <v>173</v>
      </c>
      <c r="AT230" s="24" t="s">
        <v>169</v>
      </c>
      <c r="AU230" s="24" t="s">
        <v>80</v>
      </c>
      <c r="AY230" s="24" t="s">
        <v>167</v>
      </c>
      <c r="BE230" s="192">
        <f>IF(N230="základní",J230,0)</f>
        <v>0</v>
      </c>
      <c r="BF230" s="192">
        <f>IF(N230="snížená",J230,0)</f>
        <v>0</v>
      </c>
      <c r="BG230" s="192">
        <f>IF(N230="zákl. přenesená",J230,0)</f>
        <v>0</v>
      </c>
      <c r="BH230" s="192">
        <f>IF(N230="sníž. přenesená",J230,0)</f>
        <v>0</v>
      </c>
      <c r="BI230" s="192">
        <f>IF(N230="nulová",J230,0)</f>
        <v>0</v>
      </c>
      <c r="BJ230" s="24" t="s">
        <v>78</v>
      </c>
      <c r="BK230" s="192">
        <f>ROUND(I230*H230,2)</f>
        <v>0</v>
      </c>
      <c r="BL230" s="24" t="s">
        <v>173</v>
      </c>
      <c r="BM230" s="24" t="s">
        <v>657</v>
      </c>
    </row>
    <row r="231" spans="2:65" s="1" customFormat="1" ht="27">
      <c r="B231" s="41"/>
      <c r="D231" s="193" t="s">
        <v>175</v>
      </c>
      <c r="F231" s="194" t="s">
        <v>658</v>
      </c>
      <c r="I231" s="195"/>
      <c r="L231" s="41"/>
      <c r="M231" s="196"/>
      <c r="N231" s="42"/>
      <c r="O231" s="42"/>
      <c r="P231" s="42"/>
      <c r="Q231" s="42"/>
      <c r="R231" s="42"/>
      <c r="S231" s="42"/>
      <c r="T231" s="70"/>
      <c r="AT231" s="24" t="s">
        <v>175</v>
      </c>
      <c r="AU231" s="24" t="s">
        <v>80</v>
      </c>
    </row>
    <row r="232" spans="2:65" s="1" customFormat="1" ht="27">
      <c r="B232" s="41"/>
      <c r="D232" s="193" t="s">
        <v>182</v>
      </c>
      <c r="F232" s="197" t="s">
        <v>522</v>
      </c>
      <c r="I232" s="195"/>
      <c r="L232" s="41"/>
      <c r="M232" s="196"/>
      <c r="N232" s="42"/>
      <c r="O232" s="42"/>
      <c r="P232" s="42"/>
      <c r="Q232" s="42"/>
      <c r="R232" s="42"/>
      <c r="S232" s="42"/>
      <c r="T232" s="70"/>
      <c r="AT232" s="24" t="s">
        <v>182</v>
      </c>
      <c r="AU232" s="24" t="s">
        <v>80</v>
      </c>
    </row>
    <row r="233" spans="2:65" s="12" customFormat="1">
      <c r="B233" s="198"/>
      <c r="D233" s="193" t="s">
        <v>184</v>
      </c>
      <c r="E233" s="199" t="s">
        <v>5</v>
      </c>
      <c r="F233" s="200" t="s">
        <v>659</v>
      </c>
      <c r="H233" s="201">
        <v>10.9</v>
      </c>
      <c r="I233" s="202"/>
      <c r="L233" s="198"/>
      <c r="M233" s="203"/>
      <c r="N233" s="204"/>
      <c r="O233" s="204"/>
      <c r="P233" s="204"/>
      <c r="Q233" s="204"/>
      <c r="R233" s="204"/>
      <c r="S233" s="204"/>
      <c r="T233" s="205"/>
      <c r="AT233" s="199" t="s">
        <v>184</v>
      </c>
      <c r="AU233" s="199" t="s">
        <v>80</v>
      </c>
      <c r="AV233" s="12" t="s">
        <v>80</v>
      </c>
      <c r="AW233" s="12" t="s">
        <v>35</v>
      </c>
      <c r="AX233" s="12" t="s">
        <v>78</v>
      </c>
      <c r="AY233" s="199" t="s">
        <v>167</v>
      </c>
    </row>
    <row r="234" spans="2:65" s="11" customFormat="1" ht="29.85" customHeight="1">
      <c r="B234" s="167"/>
      <c r="D234" s="168" t="s">
        <v>70</v>
      </c>
      <c r="E234" s="178" t="s">
        <v>198</v>
      </c>
      <c r="F234" s="178" t="s">
        <v>199</v>
      </c>
      <c r="I234" s="170"/>
      <c r="J234" s="179">
        <f>BK234</f>
        <v>0</v>
      </c>
      <c r="L234" s="167"/>
      <c r="M234" s="172"/>
      <c r="N234" s="173"/>
      <c r="O234" s="173"/>
      <c r="P234" s="174">
        <f>SUM(P235:P288)</f>
        <v>0</v>
      </c>
      <c r="Q234" s="173"/>
      <c r="R234" s="174">
        <f>SUM(R235:R288)</f>
        <v>3.0990280000000001</v>
      </c>
      <c r="S234" s="173"/>
      <c r="T234" s="175">
        <f>SUM(T235:T288)</f>
        <v>7.8300000000000008E-2</v>
      </c>
      <c r="AR234" s="168" t="s">
        <v>78</v>
      </c>
      <c r="AT234" s="176" t="s">
        <v>70</v>
      </c>
      <c r="AU234" s="176" t="s">
        <v>78</v>
      </c>
      <c r="AY234" s="168" t="s">
        <v>167</v>
      </c>
      <c r="BK234" s="177">
        <f>SUM(BK235:BK288)</f>
        <v>0</v>
      </c>
    </row>
    <row r="235" spans="2:65" s="1" customFormat="1" ht="16.5" customHeight="1">
      <c r="B235" s="180"/>
      <c r="C235" s="181" t="s">
        <v>438</v>
      </c>
      <c r="D235" s="181" t="s">
        <v>169</v>
      </c>
      <c r="E235" s="182" t="s">
        <v>201</v>
      </c>
      <c r="F235" s="183" t="s">
        <v>660</v>
      </c>
      <c r="G235" s="184" t="s">
        <v>230</v>
      </c>
      <c r="H235" s="185">
        <v>16.809999999999999</v>
      </c>
      <c r="I235" s="186"/>
      <c r="J235" s="187">
        <f>ROUND(I235*H235,2)</f>
        <v>0</v>
      </c>
      <c r="K235" s="183" t="s">
        <v>5</v>
      </c>
      <c r="L235" s="41"/>
      <c r="M235" s="188" t="s">
        <v>5</v>
      </c>
      <c r="N235" s="189" t="s">
        <v>42</v>
      </c>
      <c r="O235" s="42"/>
      <c r="P235" s="190">
        <f>O235*H235</f>
        <v>0</v>
      </c>
      <c r="Q235" s="190">
        <v>0</v>
      </c>
      <c r="R235" s="190">
        <f>Q235*H235</f>
        <v>0</v>
      </c>
      <c r="S235" s="190">
        <v>0</v>
      </c>
      <c r="T235" s="191">
        <f>S235*H235</f>
        <v>0</v>
      </c>
      <c r="AR235" s="24" t="s">
        <v>173</v>
      </c>
      <c r="AT235" s="24" t="s">
        <v>169</v>
      </c>
      <c r="AU235" s="24" t="s">
        <v>80</v>
      </c>
      <c r="AY235" s="24" t="s">
        <v>167</v>
      </c>
      <c r="BE235" s="192">
        <f>IF(N235="základní",J235,0)</f>
        <v>0</v>
      </c>
      <c r="BF235" s="192">
        <f>IF(N235="snížená",J235,0)</f>
        <v>0</v>
      </c>
      <c r="BG235" s="192">
        <f>IF(N235="zákl. přenesená",J235,0)</f>
        <v>0</v>
      </c>
      <c r="BH235" s="192">
        <f>IF(N235="sníž. přenesená",J235,0)</f>
        <v>0</v>
      </c>
      <c r="BI235" s="192">
        <f>IF(N235="nulová",J235,0)</f>
        <v>0</v>
      </c>
      <c r="BJ235" s="24" t="s">
        <v>78</v>
      </c>
      <c r="BK235" s="192">
        <f>ROUND(I235*H235,2)</f>
        <v>0</v>
      </c>
      <c r="BL235" s="24" t="s">
        <v>173</v>
      </c>
      <c r="BM235" s="24" t="s">
        <v>661</v>
      </c>
    </row>
    <row r="236" spans="2:65" s="1" customFormat="1">
      <c r="B236" s="41"/>
      <c r="D236" s="193" t="s">
        <v>175</v>
      </c>
      <c r="F236" s="194" t="s">
        <v>660</v>
      </c>
      <c r="I236" s="195"/>
      <c r="L236" s="41"/>
      <c r="M236" s="196"/>
      <c r="N236" s="42"/>
      <c r="O236" s="42"/>
      <c r="P236" s="42"/>
      <c r="Q236" s="42"/>
      <c r="R236" s="42"/>
      <c r="S236" s="42"/>
      <c r="T236" s="70"/>
      <c r="AT236" s="24" t="s">
        <v>175</v>
      </c>
      <c r="AU236" s="24" t="s">
        <v>80</v>
      </c>
    </row>
    <row r="237" spans="2:65" s="1" customFormat="1" ht="27">
      <c r="B237" s="41"/>
      <c r="D237" s="193" t="s">
        <v>182</v>
      </c>
      <c r="F237" s="197" t="s">
        <v>522</v>
      </c>
      <c r="I237" s="195"/>
      <c r="L237" s="41"/>
      <c r="M237" s="196"/>
      <c r="N237" s="42"/>
      <c r="O237" s="42"/>
      <c r="P237" s="42"/>
      <c r="Q237" s="42"/>
      <c r="R237" s="42"/>
      <c r="S237" s="42"/>
      <c r="T237" s="70"/>
      <c r="AT237" s="24" t="s">
        <v>182</v>
      </c>
      <c r="AU237" s="24" t="s">
        <v>80</v>
      </c>
    </row>
    <row r="238" spans="2:65" s="12" customFormat="1">
      <c r="B238" s="198"/>
      <c r="D238" s="193" t="s">
        <v>184</v>
      </c>
      <c r="E238" s="199" t="s">
        <v>5</v>
      </c>
      <c r="F238" s="200" t="s">
        <v>594</v>
      </c>
      <c r="H238" s="201">
        <v>16.809999999999999</v>
      </c>
      <c r="I238" s="202"/>
      <c r="L238" s="198"/>
      <c r="M238" s="203"/>
      <c r="N238" s="204"/>
      <c r="O238" s="204"/>
      <c r="P238" s="204"/>
      <c r="Q238" s="204"/>
      <c r="R238" s="204"/>
      <c r="S238" s="204"/>
      <c r="T238" s="205"/>
      <c r="AT238" s="199" t="s">
        <v>184</v>
      </c>
      <c r="AU238" s="199" t="s">
        <v>80</v>
      </c>
      <c r="AV238" s="12" t="s">
        <v>80</v>
      </c>
      <c r="AW238" s="12" t="s">
        <v>35</v>
      </c>
      <c r="AX238" s="12" t="s">
        <v>78</v>
      </c>
      <c r="AY238" s="199" t="s">
        <v>167</v>
      </c>
    </row>
    <row r="239" spans="2:65" s="1" customFormat="1" ht="16.5" customHeight="1">
      <c r="B239" s="180"/>
      <c r="C239" s="181" t="s">
        <v>440</v>
      </c>
      <c r="D239" s="181" t="s">
        <v>169</v>
      </c>
      <c r="E239" s="182" t="s">
        <v>398</v>
      </c>
      <c r="F239" s="183" t="s">
        <v>662</v>
      </c>
      <c r="G239" s="184" t="s">
        <v>336</v>
      </c>
      <c r="H239" s="185">
        <v>2.5219999999999998</v>
      </c>
      <c r="I239" s="186"/>
      <c r="J239" s="187">
        <f>ROUND(I239*H239,2)</f>
        <v>0</v>
      </c>
      <c r="K239" s="183" t="s">
        <v>5</v>
      </c>
      <c r="L239" s="41"/>
      <c r="M239" s="188" t="s">
        <v>5</v>
      </c>
      <c r="N239" s="189" t="s">
        <v>42</v>
      </c>
      <c r="O239" s="42"/>
      <c r="P239" s="190">
        <f>O239*H239</f>
        <v>0</v>
      </c>
      <c r="Q239" s="190">
        <v>0</v>
      </c>
      <c r="R239" s="190">
        <f>Q239*H239</f>
        <v>0</v>
      </c>
      <c r="S239" s="190">
        <v>0</v>
      </c>
      <c r="T239" s="191">
        <f>S239*H239</f>
        <v>0</v>
      </c>
      <c r="AR239" s="24" t="s">
        <v>173</v>
      </c>
      <c r="AT239" s="24" t="s">
        <v>169</v>
      </c>
      <c r="AU239" s="24" t="s">
        <v>80</v>
      </c>
      <c r="AY239" s="24" t="s">
        <v>167</v>
      </c>
      <c r="BE239" s="192">
        <f>IF(N239="základní",J239,0)</f>
        <v>0</v>
      </c>
      <c r="BF239" s="192">
        <f>IF(N239="snížená",J239,0)</f>
        <v>0</v>
      </c>
      <c r="BG239" s="192">
        <f>IF(N239="zákl. přenesená",J239,0)</f>
        <v>0</v>
      </c>
      <c r="BH239" s="192">
        <f>IF(N239="sníž. přenesená",J239,0)</f>
        <v>0</v>
      </c>
      <c r="BI239" s="192">
        <f>IF(N239="nulová",J239,0)</f>
        <v>0</v>
      </c>
      <c r="BJ239" s="24" t="s">
        <v>78</v>
      </c>
      <c r="BK239" s="192">
        <f>ROUND(I239*H239,2)</f>
        <v>0</v>
      </c>
      <c r="BL239" s="24" t="s">
        <v>173</v>
      </c>
      <c r="BM239" s="24" t="s">
        <v>663</v>
      </c>
    </row>
    <row r="240" spans="2:65" s="1" customFormat="1">
      <c r="B240" s="41"/>
      <c r="D240" s="193" t="s">
        <v>175</v>
      </c>
      <c r="F240" s="194" t="s">
        <v>662</v>
      </c>
      <c r="I240" s="195"/>
      <c r="L240" s="41"/>
      <c r="M240" s="196"/>
      <c r="N240" s="42"/>
      <c r="O240" s="42"/>
      <c r="P240" s="42"/>
      <c r="Q240" s="42"/>
      <c r="R240" s="42"/>
      <c r="S240" s="42"/>
      <c r="T240" s="70"/>
      <c r="AT240" s="24" t="s">
        <v>175</v>
      </c>
      <c r="AU240" s="24" t="s">
        <v>80</v>
      </c>
    </row>
    <row r="241" spans="2:65" s="1" customFormat="1" ht="27">
      <c r="B241" s="41"/>
      <c r="D241" s="193" t="s">
        <v>182</v>
      </c>
      <c r="F241" s="197" t="s">
        <v>522</v>
      </c>
      <c r="I241" s="195"/>
      <c r="L241" s="41"/>
      <c r="M241" s="196"/>
      <c r="N241" s="42"/>
      <c r="O241" s="42"/>
      <c r="P241" s="42"/>
      <c r="Q241" s="42"/>
      <c r="R241" s="42"/>
      <c r="S241" s="42"/>
      <c r="T241" s="70"/>
      <c r="AT241" s="24" t="s">
        <v>182</v>
      </c>
      <c r="AU241" s="24" t="s">
        <v>80</v>
      </c>
    </row>
    <row r="242" spans="2:65" s="12" customFormat="1">
      <c r="B242" s="198"/>
      <c r="D242" s="193" t="s">
        <v>184</v>
      </c>
      <c r="E242" s="199" t="s">
        <v>5</v>
      </c>
      <c r="F242" s="200" t="s">
        <v>605</v>
      </c>
      <c r="H242" s="201">
        <v>2.5219999999999998</v>
      </c>
      <c r="I242" s="202"/>
      <c r="L242" s="198"/>
      <c r="M242" s="203"/>
      <c r="N242" s="204"/>
      <c r="O242" s="204"/>
      <c r="P242" s="204"/>
      <c r="Q242" s="204"/>
      <c r="R242" s="204"/>
      <c r="S242" s="204"/>
      <c r="T242" s="205"/>
      <c r="AT242" s="199" t="s">
        <v>184</v>
      </c>
      <c r="AU242" s="199" t="s">
        <v>80</v>
      </c>
      <c r="AV242" s="12" t="s">
        <v>80</v>
      </c>
      <c r="AW242" s="12" t="s">
        <v>35</v>
      </c>
      <c r="AX242" s="12" t="s">
        <v>78</v>
      </c>
      <c r="AY242" s="199" t="s">
        <v>167</v>
      </c>
    </row>
    <row r="243" spans="2:65" s="1" customFormat="1" ht="25.5" customHeight="1">
      <c r="B243" s="180"/>
      <c r="C243" s="181" t="s">
        <v>443</v>
      </c>
      <c r="D243" s="181" t="s">
        <v>169</v>
      </c>
      <c r="E243" s="182" t="s">
        <v>664</v>
      </c>
      <c r="F243" s="183" t="s">
        <v>665</v>
      </c>
      <c r="G243" s="184" t="s">
        <v>178</v>
      </c>
      <c r="H243" s="185">
        <v>24.2</v>
      </c>
      <c r="I243" s="186"/>
      <c r="J243" s="187">
        <f>ROUND(I243*H243,2)</f>
        <v>0</v>
      </c>
      <c r="K243" s="183" t="s">
        <v>179</v>
      </c>
      <c r="L243" s="41"/>
      <c r="M243" s="188" t="s">
        <v>5</v>
      </c>
      <c r="N243" s="189" t="s">
        <v>42</v>
      </c>
      <c r="O243" s="42"/>
      <c r="P243" s="190">
        <f>O243*H243</f>
        <v>0</v>
      </c>
      <c r="Q243" s="190">
        <v>9.5990000000000006E-2</v>
      </c>
      <c r="R243" s="190">
        <f>Q243*H243</f>
        <v>2.3229579999999999</v>
      </c>
      <c r="S243" s="190">
        <v>0</v>
      </c>
      <c r="T243" s="191">
        <f>S243*H243</f>
        <v>0</v>
      </c>
      <c r="AR243" s="24" t="s">
        <v>173</v>
      </c>
      <c r="AT243" s="24" t="s">
        <v>169</v>
      </c>
      <c r="AU243" s="24" t="s">
        <v>80</v>
      </c>
      <c r="AY243" s="24" t="s">
        <v>167</v>
      </c>
      <c r="BE243" s="192">
        <f>IF(N243="základní",J243,0)</f>
        <v>0</v>
      </c>
      <c r="BF243" s="192">
        <f>IF(N243="snížená",J243,0)</f>
        <v>0</v>
      </c>
      <c r="BG243" s="192">
        <f>IF(N243="zákl. přenesená",J243,0)</f>
        <v>0</v>
      </c>
      <c r="BH243" s="192">
        <f>IF(N243="sníž. přenesená",J243,0)</f>
        <v>0</v>
      </c>
      <c r="BI243" s="192">
        <f>IF(N243="nulová",J243,0)</f>
        <v>0</v>
      </c>
      <c r="BJ243" s="24" t="s">
        <v>78</v>
      </c>
      <c r="BK243" s="192">
        <f>ROUND(I243*H243,2)</f>
        <v>0</v>
      </c>
      <c r="BL243" s="24" t="s">
        <v>173</v>
      </c>
      <c r="BM243" s="24" t="s">
        <v>666</v>
      </c>
    </row>
    <row r="244" spans="2:65" s="1" customFormat="1" ht="27">
      <c r="B244" s="41"/>
      <c r="D244" s="193" t="s">
        <v>175</v>
      </c>
      <c r="F244" s="194" t="s">
        <v>667</v>
      </c>
      <c r="I244" s="195"/>
      <c r="L244" s="41"/>
      <c r="M244" s="196"/>
      <c r="N244" s="42"/>
      <c r="O244" s="42"/>
      <c r="P244" s="42"/>
      <c r="Q244" s="42"/>
      <c r="R244" s="42"/>
      <c r="S244" s="42"/>
      <c r="T244" s="70"/>
      <c r="AT244" s="24" t="s">
        <v>175</v>
      </c>
      <c r="AU244" s="24" t="s">
        <v>80</v>
      </c>
    </row>
    <row r="245" spans="2:65" s="1" customFormat="1" ht="27">
      <c r="B245" s="41"/>
      <c r="D245" s="193" t="s">
        <v>182</v>
      </c>
      <c r="F245" s="197" t="s">
        <v>522</v>
      </c>
      <c r="I245" s="195"/>
      <c r="L245" s="41"/>
      <c r="M245" s="196"/>
      <c r="N245" s="42"/>
      <c r="O245" s="42"/>
      <c r="P245" s="42"/>
      <c r="Q245" s="42"/>
      <c r="R245" s="42"/>
      <c r="S245" s="42"/>
      <c r="T245" s="70"/>
      <c r="AT245" s="24" t="s">
        <v>182</v>
      </c>
      <c r="AU245" s="24" t="s">
        <v>80</v>
      </c>
    </row>
    <row r="246" spans="2:65" s="12" customFormat="1">
      <c r="B246" s="198"/>
      <c r="D246" s="193" t="s">
        <v>184</v>
      </c>
      <c r="E246" s="199" t="s">
        <v>5</v>
      </c>
      <c r="F246" s="200" t="s">
        <v>668</v>
      </c>
      <c r="H246" s="201">
        <v>24.2</v>
      </c>
      <c r="I246" s="202"/>
      <c r="L246" s="198"/>
      <c r="M246" s="203"/>
      <c r="N246" s="204"/>
      <c r="O246" s="204"/>
      <c r="P246" s="204"/>
      <c r="Q246" s="204"/>
      <c r="R246" s="204"/>
      <c r="S246" s="204"/>
      <c r="T246" s="205"/>
      <c r="AT246" s="199" t="s">
        <v>184</v>
      </c>
      <c r="AU246" s="199" t="s">
        <v>80</v>
      </c>
      <c r="AV246" s="12" t="s">
        <v>80</v>
      </c>
      <c r="AW246" s="12" t="s">
        <v>35</v>
      </c>
      <c r="AX246" s="12" t="s">
        <v>78</v>
      </c>
      <c r="AY246" s="199" t="s">
        <v>167</v>
      </c>
    </row>
    <row r="247" spans="2:65" s="1" customFormat="1" ht="16.5" customHeight="1">
      <c r="B247" s="180"/>
      <c r="C247" s="209" t="s">
        <v>445</v>
      </c>
      <c r="D247" s="209" t="s">
        <v>339</v>
      </c>
      <c r="E247" s="210" t="s">
        <v>669</v>
      </c>
      <c r="F247" s="211" t="s">
        <v>670</v>
      </c>
      <c r="G247" s="212" t="s">
        <v>178</v>
      </c>
      <c r="H247" s="213">
        <v>25.41</v>
      </c>
      <c r="I247" s="214"/>
      <c r="J247" s="215">
        <f>ROUND(I247*H247,2)</f>
        <v>0</v>
      </c>
      <c r="K247" s="211" t="s">
        <v>179</v>
      </c>
      <c r="L247" s="216"/>
      <c r="M247" s="217" t="s">
        <v>5</v>
      </c>
      <c r="N247" s="218" t="s">
        <v>42</v>
      </c>
      <c r="O247" s="42"/>
      <c r="P247" s="190">
        <f>O247*H247</f>
        <v>0</v>
      </c>
      <c r="Q247" s="190">
        <v>2.4E-2</v>
      </c>
      <c r="R247" s="190">
        <f>Q247*H247</f>
        <v>0.60984000000000005</v>
      </c>
      <c r="S247" s="190">
        <v>0</v>
      </c>
      <c r="T247" s="191">
        <f>S247*H247</f>
        <v>0</v>
      </c>
      <c r="AR247" s="24" t="s">
        <v>217</v>
      </c>
      <c r="AT247" s="24" t="s">
        <v>339</v>
      </c>
      <c r="AU247" s="24" t="s">
        <v>80</v>
      </c>
      <c r="AY247" s="24" t="s">
        <v>167</v>
      </c>
      <c r="BE247" s="192">
        <f>IF(N247="základní",J247,0)</f>
        <v>0</v>
      </c>
      <c r="BF247" s="192">
        <f>IF(N247="snížená",J247,0)</f>
        <v>0</v>
      </c>
      <c r="BG247" s="192">
        <f>IF(N247="zákl. přenesená",J247,0)</f>
        <v>0</v>
      </c>
      <c r="BH247" s="192">
        <f>IF(N247="sníž. přenesená",J247,0)</f>
        <v>0</v>
      </c>
      <c r="BI247" s="192">
        <f>IF(N247="nulová",J247,0)</f>
        <v>0</v>
      </c>
      <c r="BJ247" s="24" t="s">
        <v>78</v>
      </c>
      <c r="BK247" s="192">
        <f>ROUND(I247*H247,2)</f>
        <v>0</v>
      </c>
      <c r="BL247" s="24" t="s">
        <v>173</v>
      </c>
      <c r="BM247" s="24" t="s">
        <v>671</v>
      </c>
    </row>
    <row r="248" spans="2:65" s="1" customFormat="1">
      <c r="B248" s="41"/>
      <c r="D248" s="193" t="s">
        <v>175</v>
      </c>
      <c r="F248" s="194" t="s">
        <v>670</v>
      </c>
      <c r="I248" s="195"/>
      <c r="L248" s="41"/>
      <c r="M248" s="196"/>
      <c r="N248" s="42"/>
      <c r="O248" s="42"/>
      <c r="P248" s="42"/>
      <c r="Q248" s="42"/>
      <c r="R248" s="42"/>
      <c r="S248" s="42"/>
      <c r="T248" s="70"/>
      <c r="AT248" s="24" t="s">
        <v>175</v>
      </c>
      <c r="AU248" s="24" t="s">
        <v>80</v>
      </c>
    </row>
    <row r="249" spans="2:65" s="12" customFormat="1">
      <c r="B249" s="198"/>
      <c r="D249" s="193" t="s">
        <v>184</v>
      </c>
      <c r="F249" s="200" t="s">
        <v>672</v>
      </c>
      <c r="H249" s="201">
        <v>25.41</v>
      </c>
      <c r="I249" s="202"/>
      <c r="L249" s="198"/>
      <c r="M249" s="203"/>
      <c r="N249" s="204"/>
      <c r="O249" s="204"/>
      <c r="P249" s="204"/>
      <c r="Q249" s="204"/>
      <c r="R249" s="204"/>
      <c r="S249" s="204"/>
      <c r="T249" s="205"/>
      <c r="AT249" s="199" t="s">
        <v>184</v>
      </c>
      <c r="AU249" s="199" t="s">
        <v>80</v>
      </c>
      <c r="AV249" s="12" t="s">
        <v>80</v>
      </c>
      <c r="AW249" s="12" t="s">
        <v>6</v>
      </c>
      <c r="AX249" s="12" t="s">
        <v>78</v>
      </c>
      <c r="AY249" s="199" t="s">
        <v>167</v>
      </c>
    </row>
    <row r="250" spans="2:65" s="1" customFormat="1" ht="16.5" customHeight="1">
      <c r="B250" s="180"/>
      <c r="C250" s="181" t="s">
        <v>447</v>
      </c>
      <c r="D250" s="181" t="s">
        <v>169</v>
      </c>
      <c r="E250" s="182" t="s">
        <v>673</v>
      </c>
      <c r="F250" s="183" t="s">
        <v>674</v>
      </c>
      <c r="G250" s="184" t="s">
        <v>336</v>
      </c>
      <c r="H250" s="185">
        <v>54</v>
      </c>
      <c r="I250" s="186"/>
      <c r="J250" s="187">
        <f>ROUND(I250*H250,2)</f>
        <v>0</v>
      </c>
      <c r="K250" s="183" t="s">
        <v>179</v>
      </c>
      <c r="L250" s="41"/>
      <c r="M250" s="188" t="s">
        <v>5</v>
      </c>
      <c r="N250" s="189" t="s">
        <v>42</v>
      </c>
      <c r="O250" s="42"/>
      <c r="P250" s="190">
        <f>O250*H250</f>
        <v>0</v>
      </c>
      <c r="Q250" s="190">
        <v>0</v>
      </c>
      <c r="R250" s="190">
        <f>Q250*H250</f>
        <v>0</v>
      </c>
      <c r="S250" s="190">
        <v>0</v>
      </c>
      <c r="T250" s="191">
        <f>S250*H250</f>
        <v>0</v>
      </c>
      <c r="AR250" s="24" t="s">
        <v>256</v>
      </c>
      <c r="AT250" s="24" t="s">
        <v>169</v>
      </c>
      <c r="AU250" s="24" t="s">
        <v>80</v>
      </c>
      <c r="AY250" s="24" t="s">
        <v>167</v>
      </c>
      <c r="BE250" s="192">
        <f>IF(N250="základní",J250,0)</f>
        <v>0</v>
      </c>
      <c r="BF250" s="192">
        <f>IF(N250="snížená",J250,0)</f>
        <v>0</v>
      </c>
      <c r="BG250" s="192">
        <f>IF(N250="zákl. přenesená",J250,0)</f>
        <v>0</v>
      </c>
      <c r="BH250" s="192">
        <f>IF(N250="sníž. přenesená",J250,0)</f>
        <v>0</v>
      </c>
      <c r="BI250" s="192">
        <f>IF(N250="nulová",J250,0)</f>
        <v>0</v>
      </c>
      <c r="BJ250" s="24" t="s">
        <v>78</v>
      </c>
      <c r="BK250" s="192">
        <f>ROUND(I250*H250,2)</f>
        <v>0</v>
      </c>
      <c r="BL250" s="24" t="s">
        <v>256</v>
      </c>
      <c r="BM250" s="24" t="s">
        <v>675</v>
      </c>
    </row>
    <row r="251" spans="2:65" s="1" customFormat="1" ht="40.5">
      <c r="B251" s="41"/>
      <c r="D251" s="193" t="s">
        <v>175</v>
      </c>
      <c r="F251" s="194" t="s">
        <v>676</v>
      </c>
      <c r="I251" s="195"/>
      <c r="L251" s="41"/>
      <c r="M251" s="196"/>
      <c r="N251" s="42"/>
      <c r="O251" s="42"/>
      <c r="P251" s="42"/>
      <c r="Q251" s="42"/>
      <c r="R251" s="42"/>
      <c r="S251" s="42"/>
      <c r="T251" s="70"/>
      <c r="AT251" s="24" t="s">
        <v>175</v>
      </c>
      <c r="AU251" s="24" t="s">
        <v>80</v>
      </c>
    </row>
    <row r="252" spans="2:65" s="12" customFormat="1">
      <c r="B252" s="198"/>
      <c r="D252" s="193" t="s">
        <v>184</v>
      </c>
      <c r="E252" s="199" t="s">
        <v>5</v>
      </c>
      <c r="F252" s="200" t="s">
        <v>677</v>
      </c>
      <c r="H252" s="201">
        <v>54</v>
      </c>
      <c r="I252" s="202"/>
      <c r="L252" s="198"/>
      <c r="M252" s="203"/>
      <c r="N252" s="204"/>
      <c r="O252" s="204"/>
      <c r="P252" s="204"/>
      <c r="Q252" s="204"/>
      <c r="R252" s="204"/>
      <c r="S252" s="204"/>
      <c r="T252" s="205"/>
      <c r="AT252" s="199" t="s">
        <v>184</v>
      </c>
      <c r="AU252" s="199" t="s">
        <v>80</v>
      </c>
      <c r="AV252" s="12" t="s">
        <v>80</v>
      </c>
      <c r="AW252" s="12" t="s">
        <v>35</v>
      </c>
      <c r="AX252" s="12" t="s">
        <v>78</v>
      </c>
      <c r="AY252" s="199" t="s">
        <v>167</v>
      </c>
    </row>
    <row r="253" spans="2:65" s="1" customFormat="1" ht="16.5" customHeight="1">
      <c r="B253" s="180"/>
      <c r="C253" s="209" t="s">
        <v>331</v>
      </c>
      <c r="D253" s="209" t="s">
        <v>339</v>
      </c>
      <c r="E253" s="210" t="s">
        <v>678</v>
      </c>
      <c r="F253" s="211" t="s">
        <v>679</v>
      </c>
      <c r="G253" s="212" t="s">
        <v>336</v>
      </c>
      <c r="H253" s="213">
        <v>54</v>
      </c>
      <c r="I253" s="214"/>
      <c r="J253" s="215">
        <f>ROUND(I253*H253,2)</f>
        <v>0</v>
      </c>
      <c r="K253" s="211" t="s">
        <v>179</v>
      </c>
      <c r="L253" s="216"/>
      <c r="M253" s="217" t="s">
        <v>5</v>
      </c>
      <c r="N253" s="218" t="s">
        <v>42</v>
      </c>
      <c r="O253" s="42"/>
      <c r="P253" s="190">
        <f>O253*H253</f>
        <v>0</v>
      </c>
      <c r="Q253" s="190">
        <v>0</v>
      </c>
      <c r="R253" s="190">
        <f>Q253*H253</f>
        <v>0</v>
      </c>
      <c r="S253" s="190">
        <v>0</v>
      </c>
      <c r="T253" s="191">
        <f>S253*H253</f>
        <v>0</v>
      </c>
      <c r="AR253" s="24" t="s">
        <v>443</v>
      </c>
      <c r="AT253" s="24" t="s">
        <v>339</v>
      </c>
      <c r="AU253" s="24" t="s">
        <v>80</v>
      </c>
      <c r="AY253" s="24" t="s">
        <v>167</v>
      </c>
      <c r="BE253" s="192">
        <f>IF(N253="základní",J253,0)</f>
        <v>0</v>
      </c>
      <c r="BF253" s="192">
        <f>IF(N253="snížená",J253,0)</f>
        <v>0</v>
      </c>
      <c r="BG253" s="192">
        <f>IF(N253="zákl. přenesená",J253,0)</f>
        <v>0</v>
      </c>
      <c r="BH253" s="192">
        <f>IF(N253="sníž. přenesená",J253,0)</f>
        <v>0</v>
      </c>
      <c r="BI253" s="192">
        <f>IF(N253="nulová",J253,0)</f>
        <v>0</v>
      </c>
      <c r="BJ253" s="24" t="s">
        <v>78</v>
      </c>
      <c r="BK253" s="192">
        <f>ROUND(I253*H253,2)</f>
        <v>0</v>
      </c>
      <c r="BL253" s="24" t="s">
        <v>256</v>
      </c>
      <c r="BM253" s="24" t="s">
        <v>680</v>
      </c>
    </row>
    <row r="254" spans="2:65" s="1" customFormat="1">
      <c r="B254" s="41"/>
      <c r="D254" s="193" t="s">
        <v>175</v>
      </c>
      <c r="F254" s="194" t="s">
        <v>679</v>
      </c>
      <c r="I254" s="195"/>
      <c r="L254" s="41"/>
      <c r="M254" s="196"/>
      <c r="N254" s="42"/>
      <c r="O254" s="42"/>
      <c r="P254" s="42"/>
      <c r="Q254" s="42"/>
      <c r="R254" s="42"/>
      <c r="S254" s="42"/>
      <c r="T254" s="70"/>
      <c r="AT254" s="24" t="s">
        <v>175</v>
      </c>
      <c r="AU254" s="24" t="s">
        <v>80</v>
      </c>
    </row>
    <row r="255" spans="2:65" s="1" customFormat="1" ht="38.25" customHeight="1">
      <c r="B255" s="180"/>
      <c r="C255" s="181" t="s">
        <v>451</v>
      </c>
      <c r="D255" s="181" t="s">
        <v>169</v>
      </c>
      <c r="E255" s="182" t="s">
        <v>681</v>
      </c>
      <c r="F255" s="183" t="s">
        <v>2743</v>
      </c>
      <c r="G255" s="184" t="s">
        <v>209</v>
      </c>
      <c r="H255" s="185">
        <v>2</v>
      </c>
      <c r="I255" s="186"/>
      <c r="J255" s="187">
        <f>ROUND(I255*H255,2)</f>
        <v>0</v>
      </c>
      <c r="K255" s="183" t="s">
        <v>5</v>
      </c>
      <c r="L255" s="41"/>
      <c r="M255" s="188" t="s">
        <v>5</v>
      </c>
      <c r="N255" s="189" t="s">
        <v>42</v>
      </c>
      <c r="O255" s="42"/>
      <c r="P255" s="190">
        <f>O255*H255</f>
        <v>0</v>
      </c>
      <c r="Q255" s="190">
        <v>0</v>
      </c>
      <c r="R255" s="190">
        <f>Q255*H255</f>
        <v>0</v>
      </c>
      <c r="S255" s="190">
        <v>0</v>
      </c>
      <c r="T255" s="191">
        <f>S255*H255</f>
        <v>0</v>
      </c>
      <c r="AR255" s="24" t="s">
        <v>173</v>
      </c>
      <c r="AT255" s="24" t="s">
        <v>169</v>
      </c>
      <c r="AU255" s="24" t="s">
        <v>80</v>
      </c>
      <c r="AY255" s="24" t="s">
        <v>167</v>
      </c>
      <c r="BE255" s="192">
        <f>IF(N255="základní",J255,0)</f>
        <v>0</v>
      </c>
      <c r="BF255" s="192">
        <f>IF(N255="snížená",J255,0)</f>
        <v>0</v>
      </c>
      <c r="BG255" s="192">
        <f>IF(N255="zákl. přenesená",J255,0)</f>
        <v>0</v>
      </c>
      <c r="BH255" s="192">
        <f>IF(N255="sníž. přenesená",J255,0)</f>
        <v>0</v>
      </c>
      <c r="BI255" s="192">
        <f>IF(N255="nulová",J255,0)</f>
        <v>0</v>
      </c>
      <c r="BJ255" s="24" t="s">
        <v>78</v>
      </c>
      <c r="BK255" s="192">
        <f>ROUND(I255*H255,2)</f>
        <v>0</v>
      </c>
      <c r="BL255" s="24" t="s">
        <v>173</v>
      </c>
      <c r="BM255" s="24" t="s">
        <v>682</v>
      </c>
    </row>
    <row r="256" spans="2:65" s="1" customFormat="1" ht="27">
      <c r="B256" s="41"/>
      <c r="D256" s="193" t="s">
        <v>175</v>
      </c>
      <c r="F256" s="194" t="s">
        <v>2743</v>
      </c>
      <c r="I256" s="195"/>
      <c r="L256" s="41"/>
      <c r="M256" s="196"/>
      <c r="N256" s="42"/>
      <c r="O256" s="42"/>
      <c r="P256" s="42"/>
      <c r="Q256" s="42"/>
      <c r="R256" s="42"/>
      <c r="S256" s="42"/>
      <c r="T256" s="70"/>
      <c r="AT256" s="24" t="s">
        <v>175</v>
      </c>
      <c r="AU256" s="24" t="s">
        <v>80</v>
      </c>
    </row>
    <row r="257" spans="2:65" s="1" customFormat="1" ht="27">
      <c r="B257" s="41"/>
      <c r="D257" s="193" t="s">
        <v>182</v>
      </c>
      <c r="F257" s="197" t="s">
        <v>522</v>
      </c>
      <c r="I257" s="195"/>
      <c r="L257" s="41"/>
      <c r="M257" s="196"/>
      <c r="N257" s="42"/>
      <c r="O257" s="42"/>
      <c r="P257" s="42"/>
      <c r="Q257" s="42"/>
      <c r="R257" s="42"/>
      <c r="S257" s="42"/>
      <c r="T257" s="70"/>
      <c r="AT257" s="24" t="s">
        <v>182</v>
      </c>
      <c r="AU257" s="24" t="s">
        <v>80</v>
      </c>
    </row>
    <row r="258" spans="2:65" s="12" customFormat="1">
      <c r="B258" s="198"/>
      <c r="D258" s="193" t="s">
        <v>184</v>
      </c>
      <c r="E258" s="199" t="s">
        <v>5</v>
      </c>
      <c r="F258" s="200" t="s">
        <v>80</v>
      </c>
      <c r="H258" s="201">
        <v>2</v>
      </c>
      <c r="I258" s="202"/>
      <c r="L258" s="198"/>
      <c r="M258" s="203"/>
      <c r="N258" s="204"/>
      <c r="O258" s="204"/>
      <c r="P258" s="204"/>
      <c r="Q258" s="204"/>
      <c r="R258" s="204"/>
      <c r="S258" s="204"/>
      <c r="T258" s="205"/>
      <c r="AT258" s="199" t="s">
        <v>184</v>
      </c>
      <c r="AU258" s="199" t="s">
        <v>80</v>
      </c>
      <c r="AV258" s="12" t="s">
        <v>80</v>
      </c>
      <c r="AW258" s="12" t="s">
        <v>35</v>
      </c>
      <c r="AX258" s="12" t="s">
        <v>78</v>
      </c>
      <c r="AY258" s="199" t="s">
        <v>167</v>
      </c>
    </row>
    <row r="259" spans="2:65" s="1" customFormat="1" ht="38.25" customHeight="1">
      <c r="B259" s="180"/>
      <c r="C259" s="181" t="s">
        <v>455</v>
      </c>
      <c r="D259" s="181" t="s">
        <v>169</v>
      </c>
      <c r="E259" s="182" t="s">
        <v>683</v>
      </c>
      <c r="F259" s="183" t="s">
        <v>2744</v>
      </c>
      <c r="G259" s="184" t="s">
        <v>209</v>
      </c>
      <c r="H259" s="185">
        <v>1</v>
      </c>
      <c r="I259" s="186"/>
      <c r="J259" s="187">
        <f>ROUND(I259*H259,2)</f>
        <v>0</v>
      </c>
      <c r="K259" s="183" t="s">
        <v>5</v>
      </c>
      <c r="L259" s="41"/>
      <c r="M259" s="188" t="s">
        <v>5</v>
      </c>
      <c r="N259" s="189" t="s">
        <v>42</v>
      </c>
      <c r="O259" s="42"/>
      <c r="P259" s="190">
        <f>O259*H259</f>
        <v>0</v>
      </c>
      <c r="Q259" s="190">
        <v>0</v>
      </c>
      <c r="R259" s="190">
        <f>Q259*H259</f>
        <v>0</v>
      </c>
      <c r="S259" s="190">
        <v>0</v>
      </c>
      <c r="T259" s="191">
        <f>S259*H259</f>
        <v>0</v>
      </c>
      <c r="AR259" s="24" t="s">
        <v>173</v>
      </c>
      <c r="AT259" s="24" t="s">
        <v>169</v>
      </c>
      <c r="AU259" s="24" t="s">
        <v>80</v>
      </c>
      <c r="AY259" s="24" t="s">
        <v>167</v>
      </c>
      <c r="BE259" s="192">
        <f>IF(N259="základní",J259,0)</f>
        <v>0</v>
      </c>
      <c r="BF259" s="192">
        <f>IF(N259="snížená",J259,0)</f>
        <v>0</v>
      </c>
      <c r="BG259" s="192">
        <f>IF(N259="zákl. přenesená",J259,0)</f>
        <v>0</v>
      </c>
      <c r="BH259" s="192">
        <f>IF(N259="sníž. přenesená",J259,0)</f>
        <v>0</v>
      </c>
      <c r="BI259" s="192">
        <f>IF(N259="nulová",J259,0)</f>
        <v>0</v>
      </c>
      <c r="BJ259" s="24" t="s">
        <v>78</v>
      </c>
      <c r="BK259" s="192">
        <f>ROUND(I259*H259,2)</f>
        <v>0</v>
      </c>
      <c r="BL259" s="24" t="s">
        <v>173</v>
      </c>
      <c r="BM259" s="24" t="s">
        <v>684</v>
      </c>
    </row>
    <row r="260" spans="2:65" s="1" customFormat="1" ht="27">
      <c r="B260" s="41"/>
      <c r="D260" s="193" t="s">
        <v>175</v>
      </c>
      <c r="F260" s="194" t="s">
        <v>2744</v>
      </c>
      <c r="I260" s="195"/>
      <c r="L260" s="41"/>
      <c r="M260" s="196"/>
      <c r="N260" s="42"/>
      <c r="O260" s="42"/>
      <c r="P260" s="42"/>
      <c r="Q260" s="42"/>
      <c r="R260" s="42"/>
      <c r="S260" s="42"/>
      <c r="T260" s="70"/>
      <c r="AT260" s="24" t="s">
        <v>175</v>
      </c>
      <c r="AU260" s="24" t="s">
        <v>80</v>
      </c>
    </row>
    <row r="261" spans="2:65" s="1" customFormat="1" ht="27">
      <c r="B261" s="41"/>
      <c r="D261" s="193" t="s">
        <v>182</v>
      </c>
      <c r="F261" s="197" t="s">
        <v>522</v>
      </c>
      <c r="I261" s="195"/>
      <c r="L261" s="41"/>
      <c r="M261" s="196"/>
      <c r="N261" s="42"/>
      <c r="O261" s="42"/>
      <c r="P261" s="42"/>
      <c r="Q261" s="42"/>
      <c r="R261" s="42"/>
      <c r="S261" s="42"/>
      <c r="T261" s="70"/>
      <c r="AT261" s="24" t="s">
        <v>182</v>
      </c>
      <c r="AU261" s="24" t="s">
        <v>80</v>
      </c>
    </row>
    <row r="262" spans="2:65" s="12" customFormat="1">
      <c r="B262" s="198"/>
      <c r="D262" s="193" t="s">
        <v>184</v>
      </c>
      <c r="E262" s="199" t="s">
        <v>5</v>
      </c>
      <c r="F262" s="200" t="s">
        <v>78</v>
      </c>
      <c r="H262" s="201">
        <v>1</v>
      </c>
      <c r="I262" s="202"/>
      <c r="L262" s="198"/>
      <c r="M262" s="203"/>
      <c r="N262" s="204"/>
      <c r="O262" s="204"/>
      <c r="P262" s="204"/>
      <c r="Q262" s="204"/>
      <c r="R262" s="204"/>
      <c r="S262" s="204"/>
      <c r="T262" s="205"/>
      <c r="AT262" s="199" t="s">
        <v>184</v>
      </c>
      <c r="AU262" s="199" t="s">
        <v>80</v>
      </c>
      <c r="AV262" s="12" t="s">
        <v>80</v>
      </c>
      <c r="AW262" s="12" t="s">
        <v>35</v>
      </c>
      <c r="AX262" s="12" t="s">
        <v>78</v>
      </c>
      <c r="AY262" s="199" t="s">
        <v>167</v>
      </c>
    </row>
    <row r="263" spans="2:65" s="1" customFormat="1" ht="25.5" customHeight="1">
      <c r="B263" s="180"/>
      <c r="C263" s="181" t="s">
        <v>457</v>
      </c>
      <c r="D263" s="181" t="s">
        <v>169</v>
      </c>
      <c r="E263" s="182" t="s">
        <v>402</v>
      </c>
      <c r="F263" s="183" t="s">
        <v>685</v>
      </c>
      <c r="G263" s="184" t="s">
        <v>209</v>
      </c>
      <c r="H263" s="185">
        <v>1</v>
      </c>
      <c r="I263" s="186"/>
      <c r="J263" s="187">
        <f>ROUND(I263*H263,2)</f>
        <v>0</v>
      </c>
      <c r="K263" s="183" t="s">
        <v>5</v>
      </c>
      <c r="L263" s="41"/>
      <c r="M263" s="188" t="s">
        <v>5</v>
      </c>
      <c r="N263" s="189" t="s">
        <v>42</v>
      </c>
      <c r="O263" s="42"/>
      <c r="P263" s="190">
        <f>O263*H263</f>
        <v>0</v>
      </c>
      <c r="Q263" s="190">
        <v>0</v>
      </c>
      <c r="R263" s="190">
        <f>Q263*H263</f>
        <v>0</v>
      </c>
      <c r="S263" s="190">
        <v>0</v>
      </c>
      <c r="T263" s="191">
        <f>S263*H263</f>
        <v>0</v>
      </c>
      <c r="AR263" s="24" t="s">
        <v>173</v>
      </c>
      <c r="AT263" s="24" t="s">
        <v>169</v>
      </c>
      <c r="AU263" s="24" t="s">
        <v>80</v>
      </c>
      <c r="AY263" s="24" t="s">
        <v>167</v>
      </c>
      <c r="BE263" s="192">
        <f>IF(N263="základní",J263,0)</f>
        <v>0</v>
      </c>
      <c r="BF263" s="192">
        <f>IF(N263="snížená",J263,0)</f>
        <v>0</v>
      </c>
      <c r="BG263" s="192">
        <f>IF(N263="zákl. přenesená",J263,0)</f>
        <v>0</v>
      </c>
      <c r="BH263" s="192">
        <f>IF(N263="sníž. přenesená",J263,0)</f>
        <v>0</v>
      </c>
      <c r="BI263" s="192">
        <f>IF(N263="nulová",J263,0)</f>
        <v>0</v>
      </c>
      <c r="BJ263" s="24" t="s">
        <v>78</v>
      </c>
      <c r="BK263" s="192">
        <f>ROUND(I263*H263,2)</f>
        <v>0</v>
      </c>
      <c r="BL263" s="24" t="s">
        <v>173</v>
      </c>
      <c r="BM263" s="24" t="s">
        <v>686</v>
      </c>
    </row>
    <row r="264" spans="2:65" s="1" customFormat="1">
      <c r="B264" s="41"/>
      <c r="D264" s="193" t="s">
        <v>175</v>
      </c>
      <c r="F264" s="194" t="s">
        <v>685</v>
      </c>
      <c r="I264" s="195"/>
      <c r="L264" s="41"/>
      <c r="M264" s="196"/>
      <c r="N264" s="42"/>
      <c r="O264" s="42"/>
      <c r="P264" s="42"/>
      <c r="Q264" s="42"/>
      <c r="R264" s="42"/>
      <c r="S264" s="42"/>
      <c r="T264" s="70"/>
      <c r="AT264" s="24" t="s">
        <v>175</v>
      </c>
      <c r="AU264" s="24" t="s">
        <v>80</v>
      </c>
    </row>
    <row r="265" spans="2:65" s="1" customFormat="1" ht="27">
      <c r="B265" s="41"/>
      <c r="D265" s="193" t="s">
        <v>182</v>
      </c>
      <c r="F265" s="197" t="s">
        <v>522</v>
      </c>
      <c r="I265" s="195"/>
      <c r="L265" s="41"/>
      <c r="M265" s="196"/>
      <c r="N265" s="42"/>
      <c r="O265" s="42"/>
      <c r="P265" s="42"/>
      <c r="Q265" s="42"/>
      <c r="R265" s="42"/>
      <c r="S265" s="42"/>
      <c r="T265" s="70"/>
      <c r="AT265" s="24" t="s">
        <v>182</v>
      </c>
      <c r="AU265" s="24" t="s">
        <v>80</v>
      </c>
    </row>
    <row r="266" spans="2:65" s="12" customFormat="1">
      <c r="B266" s="198"/>
      <c r="D266" s="193" t="s">
        <v>184</v>
      </c>
      <c r="E266" s="199" t="s">
        <v>5</v>
      </c>
      <c r="F266" s="200" t="s">
        <v>78</v>
      </c>
      <c r="H266" s="201">
        <v>1</v>
      </c>
      <c r="I266" s="202"/>
      <c r="L266" s="198"/>
      <c r="M266" s="203"/>
      <c r="N266" s="204"/>
      <c r="O266" s="204"/>
      <c r="P266" s="204"/>
      <c r="Q266" s="204"/>
      <c r="R266" s="204"/>
      <c r="S266" s="204"/>
      <c r="T266" s="205"/>
      <c r="AT266" s="199" t="s">
        <v>184</v>
      </c>
      <c r="AU266" s="199" t="s">
        <v>80</v>
      </c>
      <c r="AV266" s="12" t="s">
        <v>80</v>
      </c>
      <c r="AW266" s="12" t="s">
        <v>35</v>
      </c>
      <c r="AX266" s="12" t="s">
        <v>78</v>
      </c>
      <c r="AY266" s="199" t="s">
        <v>167</v>
      </c>
    </row>
    <row r="267" spans="2:65" s="1" customFormat="1" ht="25.5" customHeight="1">
      <c r="B267" s="180"/>
      <c r="C267" s="181" t="s">
        <v>460</v>
      </c>
      <c r="D267" s="181" t="s">
        <v>169</v>
      </c>
      <c r="E267" s="182" t="s">
        <v>405</v>
      </c>
      <c r="F267" s="183" t="s">
        <v>406</v>
      </c>
      <c r="G267" s="184" t="s">
        <v>209</v>
      </c>
      <c r="H267" s="185">
        <v>2</v>
      </c>
      <c r="I267" s="186"/>
      <c r="J267" s="187">
        <f>ROUND(I267*H267,2)</f>
        <v>0</v>
      </c>
      <c r="K267" s="183" t="s">
        <v>5</v>
      </c>
      <c r="L267" s="41"/>
      <c r="M267" s="188" t="s">
        <v>5</v>
      </c>
      <c r="N267" s="189" t="s">
        <v>42</v>
      </c>
      <c r="O267" s="42"/>
      <c r="P267" s="190">
        <f>O267*H267</f>
        <v>0</v>
      </c>
      <c r="Q267" s="190">
        <v>0</v>
      </c>
      <c r="R267" s="190">
        <f>Q267*H267</f>
        <v>0</v>
      </c>
      <c r="S267" s="190">
        <v>0</v>
      </c>
      <c r="T267" s="191">
        <f>S267*H267</f>
        <v>0</v>
      </c>
      <c r="AR267" s="24" t="s">
        <v>173</v>
      </c>
      <c r="AT267" s="24" t="s">
        <v>169</v>
      </c>
      <c r="AU267" s="24" t="s">
        <v>80</v>
      </c>
      <c r="AY267" s="24" t="s">
        <v>167</v>
      </c>
      <c r="BE267" s="192">
        <f>IF(N267="základní",J267,0)</f>
        <v>0</v>
      </c>
      <c r="BF267" s="192">
        <f>IF(N267="snížená",J267,0)</f>
        <v>0</v>
      </c>
      <c r="BG267" s="192">
        <f>IF(N267="zákl. přenesená",J267,0)</f>
        <v>0</v>
      </c>
      <c r="BH267" s="192">
        <f>IF(N267="sníž. přenesená",J267,0)</f>
        <v>0</v>
      </c>
      <c r="BI267" s="192">
        <f>IF(N267="nulová",J267,0)</f>
        <v>0</v>
      </c>
      <c r="BJ267" s="24" t="s">
        <v>78</v>
      </c>
      <c r="BK267" s="192">
        <f>ROUND(I267*H267,2)</f>
        <v>0</v>
      </c>
      <c r="BL267" s="24" t="s">
        <v>173</v>
      </c>
      <c r="BM267" s="24" t="s">
        <v>687</v>
      </c>
    </row>
    <row r="268" spans="2:65" s="1" customFormat="1">
      <c r="B268" s="41"/>
      <c r="D268" s="193" t="s">
        <v>175</v>
      </c>
      <c r="F268" s="194" t="s">
        <v>406</v>
      </c>
      <c r="I268" s="195"/>
      <c r="L268" s="41"/>
      <c r="M268" s="196"/>
      <c r="N268" s="42"/>
      <c r="O268" s="42"/>
      <c r="P268" s="42"/>
      <c r="Q268" s="42"/>
      <c r="R268" s="42"/>
      <c r="S268" s="42"/>
      <c r="T268" s="70"/>
      <c r="AT268" s="24" t="s">
        <v>175</v>
      </c>
      <c r="AU268" s="24" t="s">
        <v>80</v>
      </c>
    </row>
    <row r="269" spans="2:65" s="1" customFormat="1" ht="27">
      <c r="B269" s="41"/>
      <c r="D269" s="193" t="s">
        <v>182</v>
      </c>
      <c r="F269" s="197" t="s">
        <v>522</v>
      </c>
      <c r="I269" s="195"/>
      <c r="L269" s="41"/>
      <c r="M269" s="196"/>
      <c r="N269" s="42"/>
      <c r="O269" s="42"/>
      <c r="P269" s="42"/>
      <c r="Q269" s="42"/>
      <c r="R269" s="42"/>
      <c r="S269" s="42"/>
      <c r="T269" s="70"/>
      <c r="AT269" s="24" t="s">
        <v>182</v>
      </c>
      <c r="AU269" s="24" t="s">
        <v>80</v>
      </c>
    </row>
    <row r="270" spans="2:65" s="12" customFormat="1">
      <c r="B270" s="198"/>
      <c r="D270" s="193" t="s">
        <v>184</v>
      </c>
      <c r="E270" s="199" t="s">
        <v>5</v>
      </c>
      <c r="F270" s="200" t="s">
        <v>80</v>
      </c>
      <c r="H270" s="201">
        <v>2</v>
      </c>
      <c r="I270" s="202"/>
      <c r="L270" s="198"/>
      <c r="M270" s="203"/>
      <c r="N270" s="204"/>
      <c r="O270" s="204"/>
      <c r="P270" s="204"/>
      <c r="Q270" s="204"/>
      <c r="R270" s="204"/>
      <c r="S270" s="204"/>
      <c r="T270" s="205"/>
      <c r="AT270" s="199" t="s">
        <v>184</v>
      </c>
      <c r="AU270" s="199" t="s">
        <v>80</v>
      </c>
      <c r="AV270" s="12" t="s">
        <v>80</v>
      </c>
      <c r="AW270" s="12" t="s">
        <v>35</v>
      </c>
      <c r="AX270" s="12" t="s">
        <v>78</v>
      </c>
      <c r="AY270" s="199" t="s">
        <v>167</v>
      </c>
    </row>
    <row r="271" spans="2:65" s="1" customFormat="1" ht="25.5" customHeight="1">
      <c r="B271" s="180"/>
      <c r="C271" s="181" t="s">
        <v>233</v>
      </c>
      <c r="D271" s="181" t="s">
        <v>169</v>
      </c>
      <c r="E271" s="182" t="s">
        <v>408</v>
      </c>
      <c r="F271" s="183" t="s">
        <v>688</v>
      </c>
      <c r="G271" s="184" t="s">
        <v>209</v>
      </c>
      <c r="H271" s="185">
        <v>1</v>
      </c>
      <c r="I271" s="186"/>
      <c r="J271" s="187">
        <f>ROUND(I271*H271,2)</f>
        <v>0</v>
      </c>
      <c r="K271" s="183" t="s">
        <v>5</v>
      </c>
      <c r="L271" s="41"/>
      <c r="M271" s="188" t="s">
        <v>5</v>
      </c>
      <c r="N271" s="189" t="s">
        <v>42</v>
      </c>
      <c r="O271" s="42"/>
      <c r="P271" s="190">
        <f>O271*H271</f>
        <v>0</v>
      </c>
      <c r="Q271" s="190">
        <v>0</v>
      </c>
      <c r="R271" s="190">
        <f>Q271*H271</f>
        <v>0</v>
      </c>
      <c r="S271" s="190">
        <v>0</v>
      </c>
      <c r="T271" s="191">
        <f>S271*H271</f>
        <v>0</v>
      </c>
      <c r="AR271" s="24" t="s">
        <v>173</v>
      </c>
      <c r="AT271" s="24" t="s">
        <v>169</v>
      </c>
      <c r="AU271" s="24" t="s">
        <v>80</v>
      </c>
      <c r="AY271" s="24" t="s">
        <v>167</v>
      </c>
      <c r="BE271" s="192">
        <f>IF(N271="základní",J271,0)</f>
        <v>0</v>
      </c>
      <c r="BF271" s="192">
        <f>IF(N271="snížená",J271,0)</f>
        <v>0</v>
      </c>
      <c r="BG271" s="192">
        <f>IF(N271="zákl. přenesená",J271,0)</f>
        <v>0</v>
      </c>
      <c r="BH271" s="192">
        <f>IF(N271="sníž. přenesená",J271,0)</f>
        <v>0</v>
      </c>
      <c r="BI271" s="192">
        <f>IF(N271="nulová",J271,0)</f>
        <v>0</v>
      </c>
      <c r="BJ271" s="24" t="s">
        <v>78</v>
      </c>
      <c r="BK271" s="192">
        <f>ROUND(I271*H271,2)</f>
        <v>0</v>
      </c>
      <c r="BL271" s="24" t="s">
        <v>173</v>
      </c>
      <c r="BM271" s="24" t="s">
        <v>689</v>
      </c>
    </row>
    <row r="272" spans="2:65" s="1" customFormat="1">
      <c r="B272" s="41"/>
      <c r="D272" s="193" t="s">
        <v>175</v>
      </c>
      <c r="F272" s="194" t="s">
        <v>688</v>
      </c>
      <c r="I272" s="195"/>
      <c r="L272" s="41"/>
      <c r="M272" s="196"/>
      <c r="N272" s="42"/>
      <c r="O272" s="42"/>
      <c r="P272" s="42"/>
      <c r="Q272" s="42"/>
      <c r="R272" s="42"/>
      <c r="S272" s="42"/>
      <c r="T272" s="70"/>
      <c r="AT272" s="24" t="s">
        <v>175</v>
      </c>
      <c r="AU272" s="24" t="s">
        <v>80</v>
      </c>
    </row>
    <row r="273" spans="2:65" s="1" customFormat="1" ht="27">
      <c r="B273" s="41"/>
      <c r="D273" s="193" t="s">
        <v>182</v>
      </c>
      <c r="F273" s="197" t="s">
        <v>522</v>
      </c>
      <c r="I273" s="195"/>
      <c r="L273" s="41"/>
      <c r="M273" s="196"/>
      <c r="N273" s="42"/>
      <c r="O273" s="42"/>
      <c r="P273" s="42"/>
      <c r="Q273" s="42"/>
      <c r="R273" s="42"/>
      <c r="S273" s="42"/>
      <c r="T273" s="70"/>
      <c r="AT273" s="24" t="s">
        <v>182</v>
      </c>
      <c r="AU273" s="24" t="s">
        <v>80</v>
      </c>
    </row>
    <row r="274" spans="2:65" s="12" customFormat="1">
      <c r="B274" s="198"/>
      <c r="D274" s="193" t="s">
        <v>184</v>
      </c>
      <c r="E274" s="199" t="s">
        <v>5</v>
      </c>
      <c r="F274" s="200" t="s">
        <v>78</v>
      </c>
      <c r="H274" s="201">
        <v>1</v>
      </c>
      <c r="I274" s="202"/>
      <c r="L274" s="198"/>
      <c r="M274" s="203"/>
      <c r="N274" s="204"/>
      <c r="O274" s="204"/>
      <c r="P274" s="204"/>
      <c r="Q274" s="204"/>
      <c r="R274" s="204"/>
      <c r="S274" s="204"/>
      <c r="T274" s="205"/>
      <c r="AT274" s="199" t="s">
        <v>184</v>
      </c>
      <c r="AU274" s="199" t="s">
        <v>80</v>
      </c>
      <c r="AV274" s="12" t="s">
        <v>80</v>
      </c>
      <c r="AW274" s="12" t="s">
        <v>35</v>
      </c>
      <c r="AX274" s="12" t="s">
        <v>78</v>
      </c>
      <c r="AY274" s="199" t="s">
        <v>167</v>
      </c>
    </row>
    <row r="275" spans="2:65" s="1" customFormat="1" ht="25.5" customHeight="1">
      <c r="B275" s="180"/>
      <c r="C275" s="181" t="s">
        <v>463</v>
      </c>
      <c r="D275" s="181" t="s">
        <v>169</v>
      </c>
      <c r="E275" s="182" t="s">
        <v>690</v>
      </c>
      <c r="F275" s="183" t="s">
        <v>691</v>
      </c>
      <c r="G275" s="184" t="s">
        <v>178</v>
      </c>
      <c r="H275" s="185">
        <v>49.8</v>
      </c>
      <c r="I275" s="186"/>
      <c r="J275" s="187">
        <f>ROUND(I275*H275,2)</f>
        <v>0</v>
      </c>
      <c r="K275" s="183" t="s">
        <v>179</v>
      </c>
      <c r="L275" s="41"/>
      <c r="M275" s="188" t="s">
        <v>5</v>
      </c>
      <c r="N275" s="189" t="s">
        <v>42</v>
      </c>
      <c r="O275" s="42"/>
      <c r="P275" s="190">
        <f>O275*H275</f>
        <v>0</v>
      </c>
      <c r="Q275" s="190">
        <v>9.7999999999999997E-4</v>
      </c>
      <c r="R275" s="190">
        <f>Q275*H275</f>
        <v>4.8803999999999993E-2</v>
      </c>
      <c r="S275" s="190">
        <v>0</v>
      </c>
      <c r="T275" s="191">
        <f>S275*H275</f>
        <v>0</v>
      </c>
      <c r="AR275" s="24" t="s">
        <v>173</v>
      </c>
      <c r="AT275" s="24" t="s">
        <v>169</v>
      </c>
      <c r="AU275" s="24" t="s">
        <v>80</v>
      </c>
      <c r="AY275" s="24" t="s">
        <v>167</v>
      </c>
      <c r="BE275" s="192">
        <f>IF(N275="základní",J275,0)</f>
        <v>0</v>
      </c>
      <c r="BF275" s="192">
        <f>IF(N275="snížená",J275,0)</f>
        <v>0</v>
      </c>
      <c r="BG275" s="192">
        <f>IF(N275="zákl. přenesená",J275,0)</f>
        <v>0</v>
      </c>
      <c r="BH275" s="192">
        <f>IF(N275="sníž. přenesená",J275,0)</f>
        <v>0</v>
      </c>
      <c r="BI275" s="192">
        <f>IF(N275="nulová",J275,0)</f>
        <v>0</v>
      </c>
      <c r="BJ275" s="24" t="s">
        <v>78</v>
      </c>
      <c r="BK275" s="192">
        <f>ROUND(I275*H275,2)</f>
        <v>0</v>
      </c>
      <c r="BL275" s="24" t="s">
        <v>173</v>
      </c>
      <c r="BM275" s="24" t="s">
        <v>692</v>
      </c>
    </row>
    <row r="276" spans="2:65" s="1" customFormat="1">
      <c r="B276" s="41"/>
      <c r="D276" s="193" t="s">
        <v>175</v>
      </c>
      <c r="F276" s="194" t="s">
        <v>693</v>
      </c>
      <c r="I276" s="195"/>
      <c r="L276" s="41"/>
      <c r="M276" s="196"/>
      <c r="N276" s="42"/>
      <c r="O276" s="42"/>
      <c r="P276" s="42"/>
      <c r="Q276" s="42"/>
      <c r="R276" s="42"/>
      <c r="S276" s="42"/>
      <c r="T276" s="70"/>
      <c r="AT276" s="24" t="s">
        <v>175</v>
      </c>
      <c r="AU276" s="24" t="s">
        <v>80</v>
      </c>
    </row>
    <row r="277" spans="2:65" s="1" customFormat="1" ht="25.5" customHeight="1">
      <c r="B277" s="180"/>
      <c r="C277" s="181" t="s">
        <v>467</v>
      </c>
      <c r="D277" s="181" t="s">
        <v>169</v>
      </c>
      <c r="E277" s="182" t="s">
        <v>694</v>
      </c>
      <c r="F277" s="183" t="s">
        <v>695</v>
      </c>
      <c r="G277" s="184" t="s">
        <v>178</v>
      </c>
      <c r="H277" s="185">
        <v>49.8</v>
      </c>
      <c r="I277" s="186"/>
      <c r="J277" s="187">
        <f>ROUND(I277*H277,2)</f>
        <v>0</v>
      </c>
      <c r="K277" s="183" t="s">
        <v>179</v>
      </c>
      <c r="L277" s="41"/>
      <c r="M277" s="188" t="s">
        <v>5</v>
      </c>
      <c r="N277" s="189" t="s">
        <v>42</v>
      </c>
      <c r="O277" s="42"/>
      <c r="P277" s="190">
        <f>O277*H277</f>
        <v>0</v>
      </c>
      <c r="Q277" s="190">
        <v>2.32E-3</v>
      </c>
      <c r="R277" s="190">
        <f>Q277*H277</f>
        <v>0.115536</v>
      </c>
      <c r="S277" s="190">
        <v>0</v>
      </c>
      <c r="T277" s="191">
        <f>S277*H277</f>
        <v>0</v>
      </c>
      <c r="AR277" s="24" t="s">
        <v>173</v>
      </c>
      <c r="AT277" s="24" t="s">
        <v>169</v>
      </c>
      <c r="AU277" s="24" t="s">
        <v>80</v>
      </c>
      <c r="AY277" s="24" t="s">
        <v>167</v>
      </c>
      <c r="BE277" s="192">
        <f>IF(N277="základní",J277,0)</f>
        <v>0</v>
      </c>
      <c r="BF277" s="192">
        <f>IF(N277="snížená",J277,0)</f>
        <v>0</v>
      </c>
      <c r="BG277" s="192">
        <f>IF(N277="zákl. přenesená",J277,0)</f>
        <v>0</v>
      </c>
      <c r="BH277" s="192">
        <f>IF(N277="sníž. přenesená",J277,0)</f>
        <v>0</v>
      </c>
      <c r="BI277" s="192">
        <f>IF(N277="nulová",J277,0)</f>
        <v>0</v>
      </c>
      <c r="BJ277" s="24" t="s">
        <v>78</v>
      </c>
      <c r="BK277" s="192">
        <f>ROUND(I277*H277,2)</f>
        <v>0</v>
      </c>
      <c r="BL277" s="24" t="s">
        <v>173</v>
      </c>
      <c r="BM277" s="24" t="s">
        <v>696</v>
      </c>
    </row>
    <row r="278" spans="2:65" s="1" customFormat="1" ht="40.5">
      <c r="B278" s="41"/>
      <c r="D278" s="193" t="s">
        <v>175</v>
      </c>
      <c r="F278" s="194" t="s">
        <v>697</v>
      </c>
      <c r="I278" s="195"/>
      <c r="L278" s="41"/>
      <c r="M278" s="196"/>
      <c r="N278" s="42"/>
      <c r="O278" s="42"/>
      <c r="P278" s="42"/>
      <c r="Q278" s="42"/>
      <c r="R278" s="42"/>
      <c r="S278" s="42"/>
      <c r="T278" s="70"/>
      <c r="AT278" s="24" t="s">
        <v>175</v>
      </c>
      <c r="AU278" s="24" t="s">
        <v>80</v>
      </c>
    </row>
    <row r="279" spans="2:65" s="1" customFormat="1" ht="27">
      <c r="B279" s="41"/>
      <c r="D279" s="193" t="s">
        <v>182</v>
      </c>
      <c r="F279" s="197" t="s">
        <v>522</v>
      </c>
      <c r="I279" s="195"/>
      <c r="L279" s="41"/>
      <c r="M279" s="196"/>
      <c r="N279" s="42"/>
      <c r="O279" s="42"/>
      <c r="P279" s="42"/>
      <c r="Q279" s="42"/>
      <c r="R279" s="42"/>
      <c r="S279" s="42"/>
      <c r="T279" s="70"/>
      <c r="AT279" s="24" t="s">
        <v>182</v>
      </c>
      <c r="AU279" s="24" t="s">
        <v>80</v>
      </c>
    </row>
    <row r="280" spans="2:65" s="12" customFormat="1">
      <c r="B280" s="198"/>
      <c r="D280" s="193" t="s">
        <v>184</v>
      </c>
      <c r="E280" s="199" t="s">
        <v>5</v>
      </c>
      <c r="F280" s="200" t="s">
        <v>698</v>
      </c>
      <c r="H280" s="201">
        <v>49.8</v>
      </c>
      <c r="I280" s="202"/>
      <c r="L280" s="198"/>
      <c r="M280" s="203"/>
      <c r="N280" s="204"/>
      <c r="O280" s="204"/>
      <c r="P280" s="204"/>
      <c r="Q280" s="204"/>
      <c r="R280" s="204"/>
      <c r="S280" s="204"/>
      <c r="T280" s="205"/>
      <c r="AT280" s="199" t="s">
        <v>184</v>
      </c>
      <c r="AU280" s="199" t="s">
        <v>80</v>
      </c>
      <c r="AV280" s="12" t="s">
        <v>80</v>
      </c>
      <c r="AW280" s="12" t="s">
        <v>35</v>
      </c>
      <c r="AX280" s="12" t="s">
        <v>78</v>
      </c>
      <c r="AY280" s="199" t="s">
        <v>167</v>
      </c>
    </row>
    <row r="281" spans="2:65" s="1" customFormat="1" ht="16.5" customHeight="1">
      <c r="B281" s="180"/>
      <c r="C281" s="181" t="s">
        <v>471</v>
      </c>
      <c r="D281" s="181" t="s">
        <v>169</v>
      </c>
      <c r="E281" s="182" t="s">
        <v>422</v>
      </c>
      <c r="F281" s="183" t="s">
        <v>423</v>
      </c>
      <c r="G281" s="184" t="s">
        <v>178</v>
      </c>
      <c r="H281" s="185">
        <v>0.9</v>
      </c>
      <c r="I281" s="186"/>
      <c r="J281" s="187">
        <f>ROUND(I281*H281,2)</f>
        <v>0</v>
      </c>
      <c r="K281" s="183" t="s">
        <v>179</v>
      </c>
      <c r="L281" s="41"/>
      <c r="M281" s="188" t="s">
        <v>5</v>
      </c>
      <c r="N281" s="189" t="s">
        <v>42</v>
      </c>
      <c r="O281" s="42"/>
      <c r="P281" s="190">
        <f>O281*H281</f>
        <v>0</v>
      </c>
      <c r="Q281" s="190">
        <v>1.07E-3</v>
      </c>
      <c r="R281" s="190">
        <f>Q281*H281</f>
        <v>9.6299999999999999E-4</v>
      </c>
      <c r="S281" s="190">
        <v>4.4999999999999998E-2</v>
      </c>
      <c r="T281" s="191">
        <f>S281*H281</f>
        <v>4.0500000000000001E-2</v>
      </c>
      <c r="AR281" s="24" t="s">
        <v>173</v>
      </c>
      <c r="AT281" s="24" t="s">
        <v>169</v>
      </c>
      <c r="AU281" s="24" t="s">
        <v>80</v>
      </c>
      <c r="AY281" s="24" t="s">
        <v>167</v>
      </c>
      <c r="BE281" s="192">
        <f>IF(N281="základní",J281,0)</f>
        <v>0</v>
      </c>
      <c r="BF281" s="192">
        <f>IF(N281="snížená",J281,0)</f>
        <v>0</v>
      </c>
      <c r="BG281" s="192">
        <f>IF(N281="zákl. přenesená",J281,0)</f>
        <v>0</v>
      </c>
      <c r="BH281" s="192">
        <f>IF(N281="sníž. přenesená",J281,0)</f>
        <v>0</v>
      </c>
      <c r="BI281" s="192">
        <f>IF(N281="nulová",J281,0)</f>
        <v>0</v>
      </c>
      <c r="BJ281" s="24" t="s">
        <v>78</v>
      </c>
      <c r="BK281" s="192">
        <f>ROUND(I281*H281,2)</f>
        <v>0</v>
      </c>
      <c r="BL281" s="24" t="s">
        <v>173</v>
      </c>
      <c r="BM281" s="24" t="s">
        <v>699</v>
      </c>
    </row>
    <row r="282" spans="2:65" s="1" customFormat="1" ht="27">
      <c r="B282" s="41"/>
      <c r="D282" s="193" t="s">
        <v>175</v>
      </c>
      <c r="F282" s="194" t="s">
        <v>425</v>
      </c>
      <c r="I282" s="195"/>
      <c r="L282" s="41"/>
      <c r="M282" s="196"/>
      <c r="N282" s="42"/>
      <c r="O282" s="42"/>
      <c r="P282" s="42"/>
      <c r="Q282" s="42"/>
      <c r="R282" s="42"/>
      <c r="S282" s="42"/>
      <c r="T282" s="70"/>
      <c r="AT282" s="24" t="s">
        <v>175</v>
      </c>
      <c r="AU282" s="24" t="s">
        <v>80</v>
      </c>
    </row>
    <row r="283" spans="2:65" s="1" customFormat="1" ht="27">
      <c r="B283" s="41"/>
      <c r="D283" s="193" t="s">
        <v>182</v>
      </c>
      <c r="F283" s="197" t="s">
        <v>522</v>
      </c>
      <c r="I283" s="195"/>
      <c r="L283" s="41"/>
      <c r="M283" s="196"/>
      <c r="N283" s="42"/>
      <c r="O283" s="42"/>
      <c r="P283" s="42"/>
      <c r="Q283" s="42"/>
      <c r="R283" s="42"/>
      <c r="S283" s="42"/>
      <c r="T283" s="70"/>
      <c r="AT283" s="24" t="s">
        <v>182</v>
      </c>
      <c r="AU283" s="24" t="s">
        <v>80</v>
      </c>
    </row>
    <row r="284" spans="2:65" s="12" customFormat="1">
      <c r="B284" s="198"/>
      <c r="D284" s="193" t="s">
        <v>184</v>
      </c>
      <c r="E284" s="199" t="s">
        <v>5</v>
      </c>
      <c r="F284" s="200" t="s">
        <v>700</v>
      </c>
      <c r="H284" s="201">
        <v>0.9</v>
      </c>
      <c r="I284" s="202"/>
      <c r="L284" s="198"/>
      <c r="M284" s="203"/>
      <c r="N284" s="204"/>
      <c r="O284" s="204"/>
      <c r="P284" s="204"/>
      <c r="Q284" s="204"/>
      <c r="R284" s="204"/>
      <c r="S284" s="204"/>
      <c r="T284" s="205"/>
      <c r="AT284" s="199" t="s">
        <v>184</v>
      </c>
      <c r="AU284" s="199" t="s">
        <v>80</v>
      </c>
      <c r="AV284" s="12" t="s">
        <v>80</v>
      </c>
      <c r="AW284" s="12" t="s">
        <v>35</v>
      </c>
      <c r="AX284" s="12" t="s">
        <v>78</v>
      </c>
      <c r="AY284" s="199" t="s">
        <v>167</v>
      </c>
    </row>
    <row r="285" spans="2:65" s="1" customFormat="1" ht="16.5" customHeight="1">
      <c r="B285" s="180"/>
      <c r="C285" s="181" t="s">
        <v>476</v>
      </c>
      <c r="D285" s="181" t="s">
        <v>169</v>
      </c>
      <c r="E285" s="182" t="s">
        <v>428</v>
      </c>
      <c r="F285" s="183" t="s">
        <v>429</v>
      </c>
      <c r="G285" s="184" t="s">
        <v>178</v>
      </c>
      <c r="H285" s="185">
        <v>0.3</v>
      </c>
      <c r="I285" s="186"/>
      <c r="J285" s="187">
        <f>ROUND(I285*H285,2)</f>
        <v>0</v>
      </c>
      <c r="K285" s="183" t="s">
        <v>179</v>
      </c>
      <c r="L285" s="41"/>
      <c r="M285" s="188" t="s">
        <v>5</v>
      </c>
      <c r="N285" s="189" t="s">
        <v>42</v>
      </c>
      <c r="O285" s="42"/>
      <c r="P285" s="190">
        <f>O285*H285</f>
        <v>0</v>
      </c>
      <c r="Q285" s="190">
        <v>3.0899999999999999E-3</v>
      </c>
      <c r="R285" s="190">
        <f>Q285*H285</f>
        <v>9.2699999999999987E-4</v>
      </c>
      <c r="S285" s="190">
        <v>0.126</v>
      </c>
      <c r="T285" s="191">
        <f>S285*H285</f>
        <v>3.78E-2</v>
      </c>
      <c r="AR285" s="24" t="s">
        <v>173</v>
      </c>
      <c r="AT285" s="24" t="s">
        <v>169</v>
      </c>
      <c r="AU285" s="24" t="s">
        <v>80</v>
      </c>
      <c r="AY285" s="24" t="s">
        <v>167</v>
      </c>
      <c r="BE285" s="192">
        <f>IF(N285="základní",J285,0)</f>
        <v>0</v>
      </c>
      <c r="BF285" s="192">
        <f>IF(N285="snížená",J285,0)</f>
        <v>0</v>
      </c>
      <c r="BG285" s="192">
        <f>IF(N285="zákl. přenesená",J285,0)</f>
        <v>0</v>
      </c>
      <c r="BH285" s="192">
        <f>IF(N285="sníž. přenesená",J285,0)</f>
        <v>0</v>
      </c>
      <c r="BI285" s="192">
        <f>IF(N285="nulová",J285,0)</f>
        <v>0</v>
      </c>
      <c r="BJ285" s="24" t="s">
        <v>78</v>
      </c>
      <c r="BK285" s="192">
        <f>ROUND(I285*H285,2)</f>
        <v>0</v>
      </c>
      <c r="BL285" s="24" t="s">
        <v>173</v>
      </c>
      <c r="BM285" s="24" t="s">
        <v>701</v>
      </c>
    </row>
    <row r="286" spans="2:65" s="1" customFormat="1" ht="27">
      <c r="B286" s="41"/>
      <c r="D286" s="193" t="s">
        <v>175</v>
      </c>
      <c r="F286" s="194" t="s">
        <v>431</v>
      </c>
      <c r="I286" s="195"/>
      <c r="L286" s="41"/>
      <c r="M286" s="196"/>
      <c r="N286" s="42"/>
      <c r="O286" s="42"/>
      <c r="P286" s="42"/>
      <c r="Q286" s="42"/>
      <c r="R286" s="42"/>
      <c r="S286" s="42"/>
      <c r="T286" s="70"/>
      <c r="AT286" s="24" t="s">
        <v>175</v>
      </c>
      <c r="AU286" s="24" t="s">
        <v>80</v>
      </c>
    </row>
    <row r="287" spans="2:65" s="1" customFormat="1" ht="27">
      <c r="B287" s="41"/>
      <c r="D287" s="193" t="s">
        <v>182</v>
      </c>
      <c r="F287" s="197" t="s">
        <v>522</v>
      </c>
      <c r="I287" s="195"/>
      <c r="L287" s="41"/>
      <c r="M287" s="196"/>
      <c r="N287" s="42"/>
      <c r="O287" s="42"/>
      <c r="P287" s="42"/>
      <c r="Q287" s="42"/>
      <c r="R287" s="42"/>
      <c r="S287" s="42"/>
      <c r="T287" s="70"/>
      <c r="AT287" s="24" t="s">
        <v>182</v>
      </c>
      <c r="AU287" s="24" t="s">
        <v>80</v>
      </c>
    </row>
    <row r="288" spans="2:65" s="12" customFormat="1">
      <c r="B288" s="198"/>
      <c r="D288" s="193" t="s">
        <v>184</v>
      </c>
      <c r="E288" s="199" t="s">
        <v>5</v>
      </c>
      <c r="F288" s="200" t="s">
        <v>702</v>
      </c>
      <c r="H288" s="201">
        <v>0.3</v>
      </c>
      <c r="I288" s="202"/>
      <c r="L288" s="198"/>
      <c r="M288" s="203"/>
      <c r="N288" s="204"/>
      <c r="O288" s="204"/>
      <c r="P288" s="204"/>
      <c r="Q288" s="204"/>
      <c r="R288" s="204"/>
      <c r="S288" s="204"/>
      <c r="T288" s="205"/>
      <c r="AT288" s="199" t="s">
        <v>184</v>
      </c>
      <c r="AU288" s="199" t="s">
        <v>80</v>
      </c>
      <c r="AV288" s="12" t="s">
        <v>80</v>
      </c>
      <c r="AW288" s="12" t="s">
        <v>35</v>
      </c>
      <c r="AX288" s="12" t="s">
        <v>78</v>
      </c>
      <c r="AY288" s="199" t="s">
        <v>167</v>
      </c>
    </row>
    <row r="289" spans="2:65" s="11" customFormat="1" ht="29.85" customHeight="1">
      <c r="B289" s="167"/>
      <c r="D289" s="168" t="s">
        <v>70</v>
      </c>
      <c r="E289" s="178" t="s">
        <v>263</v>
      </c>
      <c r="F289" s="178" t="s">
        <v>264</v>
      </c>
      <c r="I289" s="170"/>
      <c r="J289" s="179">
        <f>BK289</f>
        <v>0</v>
      </c>
      <c r="L289" s="167"/>
      <c r="M289" s="172"/>
      <c r="N289" s="173"/>
      <c r="O289" s="173"/>
      <c r="P289" s="174">
        <f>SUM(P290:P296)</f>
        <v>0</v>
      </c>
      <c r="Q289" s="173"/>
      <c r="R289" s="174">
        <f>SUM(R290:R296)</f>
        <v>0</v>
      </c>
      <c r="S289" s="173"/>
      <c r="T289" s="175">
        <f>SUM(T290:T296)</f>
        <v>0</v>
      </c>
      <c r="AR289" s="168" t="s">
        <v>78</v>
      </c>
      <c r="AT289" s="176" t="s">
        <v>70</v>
      </c>
      <c r="AU289" s="176" t="s">
        <v>78</v>
      </c>
      <c r="AY289" s="168" t="s">
        <v>167</v>
      </c>
      <c r="BK289" s="177">
        <f>SUM(BK290:BK296)</f>
        <v>0</v>
      </c>
    </row>
    <row r="290" spans="2:65" s="1" customFormat="1" ht="25.5" customHeight="1">
      <c r="B290" s="180"/>
      <c r="C290" s="181" t="s">
        <v>480</v>
      </c>
      <c r="D290" s="181" t="s">
        <v>169</v>
      </c>
      <c r="E290" s="182" t="s">
        <v>266</v>
      </c>
      <c r="F290" s="183" t="s">
        <v>267</v>
      </c>
      <c r="G290" s="184" t="s">
        <v>268</v>
      </c>
      <c r="H290" s="185">
        <v>7.8E-2</v>
      </c>
      <c r="I290" s="186"/>
      <c r="J290" s="187">
        <f>ROUND(I290*H290,2)</f>
        <v>0</v>
      </c>
      <c r="K290" s="183" t="s">
        <v>179</v>
      </c>
      <c r="L290" s="41"/>
      <c r="M290" s="188" t="s">
        <v>5</v>
      </c>
      <c r="N290" s="189" t="s">
        <v>42</v>
      </c>
      <c r="O290" s="42"/>
      <c r="P290" s="190">
        <f>O290*H290</f>
        <v>0</v>
      </c>
      <c r="Q290" s="190">
        <v>0</v>
      </c>
      <c r="R290" s="190">
        <f>Q290*H290</f>
        <v>0</v>
      </c>
      <c r="S290" s="190">
        <v>0</v>
      </c>
      <c r="T290" s="191">
        <f>S290*H290</f>
        <v>0</v>
      </c>
      <c r="AR290" s="24" t="s">
        <v>173</v>
      </c>
      <c r="AT290" s="24" t="s">
        <v>169</v>
      </c>
      <c r="AU290" s="24" t="s">
        <v>80</v>
      </c>
      <c r="AY290" s="24" t="s">
        <v>167</v>
      </c>
      <c r="BE290" s="192">
        <f>IF(N290="základní",J290,0)</f>
        <v>0</v>
      </c>
      <c r="BF290" s="192">
        <f>IF(N290="snížená",J290,0)</f>
        <v>0</v>
      </c>
      <c r="BG290" s="192">
        <f>IF(N290="zákl. přenesená",J290,0)</f>
        <v>0</v>
      </c>
      <c r="BH290" s="192">
        <f>IF(N290="sníž. přenesená",J290,0)</f>
        <v>0</v>
      </c>
      <c r="BI290" s="192">
        <f>IF(N290="nulová",J290,0)</f>
        <v>0</v>
      </c>
      <c r="BJ290" s="24" t="s">
        <v>78</v>
      </c>
      <c r="BK290" s="192">
        <f>ROUND(I290*H290,2)</f>
        <v>0</v>
      </c>
      <c r="BL290" s="24" t="s">
        <v>173</v>
      </c>
      <c r="BM290" s="24" t="s">
        <v>703</v>
      </c>
    </row>
    <row r="291" spans="2:65" s="1" customFormat="1" ht="27">
      <c r="B291" s="41"/>
      <c r="D291" s="193" t="s">
        <v>175</v>
      </c>
      <c r="F291" s="194" t="s">
        <v>270</v>
      </c>
      <c r="I291" s="195"/>
      <c r="L291" s="41"/>
      <c r="M291" s="196"/>
      <c r="N291" s="42"/>
      <c r="O291" s="42"/>
      <c r="P291" s="42"/>
      <c r="Q291" s="42"/>
      <c r="R291" s="42"/>
      <c r="S291" s="42"/>
      <c r="T291" s="70"/>
      <c r="AT291" s="24" t="s">
        <v>175</v>
      </c>
      <c r="AU291" s="24" t="s">
        <v>80</v>
      </c>
    </row>
    <row r="292" spans="2:65" s="1" customFormat="1" ht="25.5" customHeight="1">
      <c r="B292" s="180"/>
      <c r="C292" s="181" t="s">
        <v>486</v>
      </c>
      <c r="D292" s="181" t="s">
        <v>169</v>
      </c>
      <c r="E292" s="182" t="s">
        <v>272</v>
      </c>
      <c r="F292" s="183" t="s">
        <v>273</v>
      </c>
      <c r="G292" s="184" t="s">
        <v>268</v>
      </c>
      <c r="H292" s="185">
        <v>0.70199999999999996</v>
      </c>
      <c r="I292" s="186"/>
      <c r="J292" s="187">
        <f>ROUND(I292*H292,2)</f>
        <v>0</v>
      </c>
      <c r="K292" s="183" t="s">
        <v>179</v>
      </c>
      <c r="L292" s="41"/>
      <c r="M292" s="188" t="s">
        <v>5</v>
      </c>
      <c r="N292" s="189" t="s">
        <v>42</v>
      </c>
      <c r="O292" s="42"/>
      <c r="P292" s="190">
        <f>O292*H292</f>
        <v>0</v>
      </c>
      <c r="Q292" s="190">
        <v>0</v>
      </c>
      <c r="R292" s="190">
        <f>Q292*H292</f>
        <v>0</v>
      </c>
      <c r="S292" s="190">
        <v>0</v>
      </c>
      <c r="T292" s="191">
        <f>S292*H292</f>
        <v>0</v>
      </c>
      <c r="AR292" s="24" t="s">
        <v>173</v>
      </c>
      <c r="AT292" s="24" t="s">
        <v>169</v>
      </c>
      <c r="AU292" s="24" t="s">
        <v>80</v>
      </c>
      <c r="AY292" s="24" t="s">
        <v>167</v>
      </c>
      <c r="BE292" s="192">
        <f>IF(N292="základní",J292,0)</f>
        <v>0</v>
      </c>
      <c r="BF292" s="192">
        <f>IF(N292="snížená",J292,0)</f>
        <v>0</v>
      </c>
      <c r="BG292" s="192">
        <f>IF(N292="zákl. přenesená",J292,0)</f>
        <v>0</v>
      </c>
      <c r="BH292" s="192">
        <f>IF(N292="sníž. přenesená",J292,0)</f>
        <v>0</v>
      </c>
      <c r="BI292" s="192">
        <f>IF(N292="nulová",J292,0)</f>
        <v>0</v>
      </c>
      <c r="BJ292" s="24" t="s">
        <v>78</v>
      </c>
      <c r="BK292" s="192">
        <f>ROUND(I292*H292,2)</f>
        <v>0</v>
      </c>
      <c r="BL292" s="24" t="s">
        <v>173</v>
      </c>
      <c r="BM292" s="24" t="s">
        <v>704</v>
      </c>
    </row>
    <row r="293" spans="2:65" s="1" customFormat="1" ht="27">
      <c r="B293" s="41"/>
      <c r="D293" s="193" t="s">
        <v>175</v>
      </c>
      <c r="F293" s="194" t="s">
        <v>275</v>
      </c>
      <c r="I293" s="195"/>
      <c r="L293" s="41"/>
      <c r="M293" s="196"/>
      <c r="N293" s="42"/>
      <c r="O293" s="42"/>
      <c r="P293" s="42"/>
      <c r="Q293" s="42"/>
      <c r="R293" s="42"/>
      <c r="S293" s="42"/>
      <c r="T293" s="70"/>
      <c r="AT293" s="24" t="s">
        <v>175</v>
      </c>
      <c r="AU293" s="24" t="s">
        <v>80</v>
      </c>
    </row>
    <row r="294" spans="2:65" s="12" customFormat="1">
      <c r="B294" s="198"/>
      <c r="D294" s="193" t="s">
        <v>184</v>
      </c>
      <c r="F294" s="200" t="s">
        <v>705</v>
      </c>
      <c r="H294" s="201">
        <v>0.70199999999999996</v>
      </c>
      <c r="I294" s="202"/>
      <c r="L294" s="198"/>
      <c r="M294" s="203"/>
      <c r="N294" s="204"/>
      <c r="O294" s="204"/>
      <c r="P294" s="204"/>
      <c r="Q294" s="204"/>
      <c r="R294" s="204"/>
      <c r="S294" s="204"/>
      <c r="T294" s="205"/>
      <c r="AT294" s="199" t="s">
        <v>184</v>
      </c>
      <c r="AU294" s="199" t="s">
        <v>80</v>
      </c>
      <c r="AV294" s="12" t="s">
        <v>80</v>
      </c>
      <c r="AW294" s="12" t="s">
        <v>6</v>
      </c>
      <c r="AX294" s="12" t="s">
        <v>78</v>
      </c>
      <c r="AY294" s="199" t="s">
        <v>167</v>
      </c>
    </row>
    <row r="295" spans="2:65" s="1" customFormat="1" ht="25.5" customHeight="1">
      <c r="B295" s="180"/>
      <c r="C295" s="181" t="s">
        <v>491</v>
      </c>
      <c r="D295" s="181" t="s">
        <v>169</v>
      </c>
      <c r="E295" s="182" t="s">
        <v>278</v>
      </c>
      <c r="F295" s="183" t="s">
        <v>279</v>
      </c>
      <c r="G295" s="184" t="s">
        <v>268</v>
      </c>
      <c r="H295" s="185">
        <v>7.8E-2</v>
      </c>
      <c r="I295" s="186"/>
      <c r="J295" s="187">
        <f>ROUND(I295*H295,2)</f>
        <v>0</v>
      </c>
      <c r="K295" s="183" t="s">
        <v>179</v>
      </c>
      <c r="L295" s="41"/>
      <c r="M295" s="188" t="s">
        <v>5</v>
      </c>
      <c r="N295" s="189" t="s">
        <v>42</v>
      </c>
      <c r="O295" s="42"/>
      <c r="P295" s="190">
        <f>O295*H295</f>
        <v>0</v>
      </c>
      <c r="Q295" s="190">
        <v>0</v>
      </c>
      <c r="R295" s="190">
        <f>Q295*H295</f>
        <v>0</v>
      </c>
      <c r="S295" s="190">
        <v>0</v>
      </c>
      <c r="T295" s="191">
        <f>S295*H295</f>
        <v>0</v>
      </c>
      <c r="AR295" s="24" t="s">
        <v>173</v>
      </c>
      <c r="AT295" s="24" t="s">
        <v>169</v>
      </c>
      <c r="AU295" s="24" t="s">
        <v>80</v>
      </c>
      <c r="AY295" s="24" t="s">
        <v>167</v>
      </c>
      <c r="BE295" s="192">
        <f>IF(N295="základní",J295,0)</f>
        <v>0</v>
      </c>
      <c r="BF295" s="192">
        <f>IF(N295="snížená",J295,0)</f>
        <v>0</v>
      </c>
      <c r="BG295" s="192">
        <f>IF(N295="zákl. přenesená",J295,0)</f>
        <v>0</v>
      </c>
      <c r="BH295" s="192">
        <f>IF(N295="sníž. přenesená",J295,0)</f>
        <v>0</v>
      </c>
      <c r="BI295" s="192">
        <f>IF(N295="nulová",J295,0)</f>
        <v>0</v>
      </c>
      <c r="BJ295" s="24" t="s">
        <v>78</v>
      </c>
      <c r="BK295" s="192">
        <f>ROUND(I295*H295,2)</f>
        <v>0</v>
      </c>
      <c r="BL295" s="24" t="s">
        <v>173</v>
      </c>
      <c r="BM295" s="24" t="s">
        <v>706</v>
      </c>
    </row>
    <row r="296" spans="2:65" s="1" customFormat="1" ht="27">
      <c r="B296" s="41"/>
      <c r="D296" s="193" t="s">
        <v>175</v>
      </c>
      <c r="F296" s="194" t="s">
        <v>281</v>
      </c>
      <c r="I296" s="195"/>
      <c r="L296" s="41"/>
      <c r="M296" s="196"/>
      <c r="N296" s="42"/>
      <c r="O296" s="42"/>
      <c r="P296" s="42"/>
      <c r="Q296" s="42"/>
      <c r="R296" s="42"/>
      <c r="S296" s="42"/>
      <c r="T296" s="70"/>
      <c r="AT296" s="24" t="s">
        <v>175</v>
      </c>
      <c r="AU296" s="24" t="s">
        <v>80</v>
      </c>
    </row>
    <row r="297" spans="2:65" s="11" customFormat="1" ht="29.85" customHeight="1">
      <c r="B297" s="167"/>
      <c r="D297" s="168" t="s">
        <v>70</v>
      </c>
      <c r="E297" s="178" t="s">
        <v>282</v>
      </c>
      <c r="F297" s="178" t="s">
        <v>283</v>
      </c>
      <c r="I297" s="170"/>
      <c r="J297" s="179">
        <f>BK297</f>
        <v>0</v>
      </c>
      <c r="L297" s="167"/>
      <c r="M297" s="172"/>
      <c r="N297" s="173"/>
      <c r="O297" s="173"/>
      <c r="P297" s="174">
        <f>SUM(P298:P299)</f>
        <v>0</v>
      </c>
      <c r="Q297" s="173"/>
      <c r="R297" s="174">
        <f>SUM(R298:R299)</f>
        <v>0</v>
      </c>
      <c r="S297" s="173"/>
      <c r="T297" s="175">
        <f>SUM(T298:T299)</f>
        <v>0</v>
      </c>
      <c r="AR297" s="168" t="s">
        <v>78</v>
      </c>
      <c r="AT297" s="176" t="s">
        <v>70</v>
      </c>
      <c r="AU297" s="176" t="s">
        <v>78</v>
      </c>
      <c r="AY297" s="168" t="s">
        <v>167</v>
      </c>
      <c r="BK297" s="177">
        <f>SUM(BK298:BK299)</f>
        <v>0</v>
      </c>
    </row>
    <row r="298" spans="2:65" s="1" customFormat="1" ht="25.5" customHeight="1">
      <c r="B298" s="180"/>
      <c r="C298" s="181" t="s">
        <v>499</v>
      </c>
      <c r="D298" s="181" t="s">
        <v>169</v>
      </c>
      <c r="E298" s="182" t="s">
        <v>284</v>
      </c>
      <c r="F298" s="183" t="s">
        <v>285</v>
      </c>
      <c r="G298" s="184" t="s">
        <v>268</v>
      </c>
      <c r="H298" s="185">
        <v>127.926</v>
      </c>
      <c r="I298" s="186"/>
      <c r="J298" s="187">
        <f>ROUND(I298*H298,2)</f>
        <v>0</v>
      </c>
      <c r="K298" s="183" t="s">
        <v>179</v>
      </c>
      <c r="L298" s="41"/>
      <c r="M298" s="188" t="s">
        <v>5</v>
      </c>
      <c r="N298" s="189" t="s">
        <v>42</v>
      </c>
      <c r="O298" s="42"/>
      <c r="P298" s="190">
        <f>O298*H298</f>
        <v>0</v>
      </c>
      <c r="Q298" s="190">
        <v>0</v>
      </c>
      <c r="R298" s="190">
        <f>Q298*H298</f>
        <v>0</v>
      </c>
      <c r="S298" s="190">
        <v>0</v>
      </c>
      <c r="T298" s="191">
        <f>S298*H298</f>
        <v>0</v>
      </c>
      <c r="AR298" s="24" t="s">
        <v>173</v>
      </c>
      <c r="AT298" s="24" t="s">
        <v>169</v>
      </c>
      <c r="AU298" s="24" t="s">
        <v>80</v>
      </c>
      <c r="AY298" s="24" t="s">
        <v>167</v>
      </c>
      <c r="BE298" s="192">
        <f>IF(N298="základní",J298,0)</f>
        <v>0</v>
      </c>
      <c r="BF298" s="192">
        <f>IF(N298="snížená",J298,0)</f>
        <v>0</v>
      </c>
      <c r="BG298" s="192">
        <f>IF(N298="zákl. přenesená",J298,0)</f>
        <v>0</v>
      </c>
      <c r="BH298" s="192">
        <f>IF(N298="sníž. přenesená",J298,0)</f>
        <v>0</v>
      </c>
      <c r="BI298" s="192">
        <f>IF(N298="nulová",J298,0)</f>
        <v>0</v>
      </c>
      <c r="BJ298" s="24" t="s">
        <v>78</v>
      </c>
      <c r="BK298" s="192">
        <f>ROUND(I298*H298,2)</f>
        <v>0</v>
      </c>
      <c r="BL298" s="24" t="s">
        <v>173</v>
      </c>
      <c r="BM298" s="24" t="s">
        <v>707</v>
      </c>
    </row>
    <row r="299" spans="2:65" s="1" customFormat="1" ht="40.5">
      <c r="B299" s="41"/>
      <c r="D299" s="193" t="s">
        <v>175</v>
      </c>
      <c r="F299" s="194" t="s">
        <v>287</v>
      </c>
      <c r="I299" s="195"/>
      <c r="L299" s="41"/>
      <c r="M299" s="196"/>
      <c r="N299" s="42"/>
      <c r="O299" s="42"/>
      <c r="P299" s="42"/>
      <c r="Q299" s="42"/>
      <c r="R299" s="42"/>
      <c r="S299" s="42"/>
      <c r="T299" s="70"/>
      <c r="AT299" s="24" t="s">
        <v>175</v>
      </c>
      <c r="AU299" s="24" t="s">
        <v>80</v>
      </c>
    </row>
    <row r="300" spans="2:65" s="11" customFormat="1" ht="37.35" customHeight="1">
      <c r="B300" s="167"/>
      <c r="D300" s="168" t="s">
        <v>70</v>
      </c>
      <c r="E300" s="169" t="s">
        <v>288</v>
      </c>
      <c r="F300" s="169" t="s">
        <v>289</v>
      </c>
      <c r="I300" s="170"/>
      <c r="J300" s="171">
        <f>BK300</f>
        <v>0</v>
      </c>
      <c r="L300" s="167"/>
      <c r="M300" s="172"/>
      <c r="N300" s="173"/>
      <c r="O300" s="173"/>
      <c r="P300" s="174">
        <f>P301+P312+P321+P329+P339</f>
        <v>0</v>
      </c>
      <c r="Q300" s="173"/>
      <c r="R300" s="174">
        <f>R301+R312+R321+R329+R339</f>
        <v>0.13793919999999998</v>
      </c>
      <c r="S300" s="173"/>
      <c r="T300" s="175">
        <f>T301+T312+T321+T329+T339</f>
        <v>0</v>
      </c>
      <c r="AR300" s="168" t="s">
        <v>80</v>
      </c>
      <c r="AT300" s="176" t="s">
        <v>70</v>
      </c>
      <c r="AU300" s="176" t="s">
        <v>71</v>
      </c>
      <c r="AY300" s="168" t="s">
        <v>167</v>
      </c>
      <c r="BK300" s="177">
        <f>BK301+BK312+BK321+BK329+BK339</f>
        <v>0</v>
      </c>
    </row>
    <row r="301" spans="2:65" s="11" customFormat="1" ht="19.899999999999999" customHeight="1">
      <c r="B301" s="167"/>
      <c r="D301" s="168" t="s">
        <v>70</v>
      </c>
      <c r="E301" s="178" t="s">
        <v>708</v>
      </c>
      <c r="F301" s="178" t="s">
        <v>709</v>
      </c>
      <c r="I301" s="170"/>
      <c r="J301" s="179">
        <f>BK301</f>
        <v>0</v>
      </c>
      <c r="L301" s="167"/>
      <c r="M301" s="172"/>
      <c r="N301" s="173"/>
      <c r="O301" s="173"/>
      <c r="P301" s="174">
        <f>SUM(P302:P311)</f>
        <v>0</v>
      </c>
      <c r="Q301" s="173"/>
      <c r="R301" s="174">
        <f>SUM(R302:R311)</f>
        <v>5.67E-2</v>
      </c>
      <c r="S301" s="173"/>
      <c r="T301" s="175">
        <f>SUM(T302:T311)</f>
        <v>0</v>
      </c>
      <c r="AR301" s="168" t="s">
        <v>80</v>
      </c>
      <c r="AT301" s="176" t="s">
        <v>70</v>
      </c>
      <c r="AU301" s="176" t="s">
        <v>78</v>
      </c>
      <c r="AY301" s="168" t="s">
        <v>167</v>
      </c>
      <c r="BK301" s="177">
        <f>SUM(BK302:BK311)</f>
        <v>0</v>
      </c>
    </row>
    <row r="302" spans="2:65" s="1" customFormat="1" ht="25.5" customHeight="1">
      <c r="B302" s="180"/>
      <c r="C302" s="181" t="s">
        <v>506</v>
      </c>
      <c r="D302" s="181" t="s">
        <v>169</v>
      </c>
      <c r="E302" s="182" t="s">
        <v>710</v>
      </c>
      <c r="F302" s="183" t="s">
        <v>711</v>
      </c>
      <c r="G302" s="184" t="s">
        <v>230</v>
      </c>
      <c r="H302" s="185">
        <v>49.5</v>
      </c>
      <c r="I302" s="186"/>
      <c r="J302" s="187">
        <f>ROUND(I302*H302,2)</f>
        <v>0</v>
      </c>
      <c r="K302" s="183" t="s">
        <v>179</v>
      </c>
      <c r="L302" s="41"/>
      <c r="M302" s="188" t="s">
        <v>5</v>
      </c>
      <c r="N302" s="189" t="s">
        <v>42</v>
      </c>
      <c r="O302" s="42"/>
      <c r="P302" s="190">
        <f>O302*H302</f>
        <v>0</v>
      </c>
      <c r="Q302" s="190">
        <v>6.8000000000000005E-4</v>
      </c>
      <c r="R302" s="190">
        <f>Q302*H302</f>
        <v>3.3660000000000002E-2</v>
      </c>
      <c r="S302" s="190">
        <v>0</v>
      </c>
      <c r="T302" s="191">
        <f>S302*H302</f>
        <v>0</v>
      </c>
      <c r="AR302" s="24" t="s">
        <v>256</v>
      </c>
      <c r="AT302" s="24" t="s">
        <v>169</v>
      </c>
      <c r="AU302" s="24" t="s">
        <v>80</v>
      </c>
      <c r="AY302" s="24" t="s">
        <v>167</v>
      </c>
      <c r="BE302" s="192">
        <f>IF(N302="základní",J302,0)</f>
        <v>0</v>
      </c>
      <c r="BF302" s="192">
        <f>IF(N302="snížená",J302,0)</f>
        <v>0</v>
      </c>
      <c r="BG302" s="192">
        <f>IF(N302="zákl. přenesená",J302,0)</f>
        <v>0</v>
      </c>
      <c r="BH302" s="192">
        <f>IF(N302="sníž. přenesená",J302,0)</f>
        <v>0</v>
      </c>
      <c r="BI302" s="192">
        <f>IF(N302="nulová",J302,0)</f>
        <v>0</v>
      </c>
      <c r="BJ302" s="24" t="s">
        <v>78</v>
      </c>
      <c r="BK302" s="192">
        <f>ROUND(I302*H302,2)</f>
        <v>0</v>
      </c>
      <c r="BL302" s="24" t="s">
        <v>256</v>
      </c>
      <c r="BM302" s="24" t="s">
        <v>712</v>
      </c>
    </row>
    <row r="303" spans="2:65" s="1" customFormat="1" ht="27">
      <c r="B303" s="41"/>
      <c r="D303" s="193" t="s">
        <v>175</v>
      </c>
      <c r="F303" s="194" t="s">
        <v>713</v>
      </c>
      <c r="I303" s="195"/>
      <c r="L303" s="41"/>
      <c r="M303" s="196"/>
      <c r="N303" s="42"/>
      <c r="O303" s="42"/>
      <c r="P303" s="42"/>
      <c r="Q303" s="42"/>
      <c r="R303" s="42"/>
      <c r="S303" s="42"/>
      <c r="T303" s="70"/>
      <c r="AT303" s="24" t="s">
        <v>175</v>
      </c>
      <c r="AU303" s="24" t="s">
        <v>80</v>
      </c>
    </row>
    <row r="304" spans="2:65" s="12" customFormat="1">
      <c r="B304" s="198"/>
      <c r="D304" s="193" t="s">
        <v>184</v>
      </c>
      <c r="E304" s="199" t="s">
        <v>5</v>
      </c>
      <c r="F304" s="200" t="s">
        <v>714</v>
      </c>
      <c r="H304" s="201">
        <v>49.5</v>
      </c>
      <c r="I304" s="202"/>
      <c r="L304" s="198"/>
      <c r="M304" s="203"/>
      <c r="N304" s="204"/>
      <c r="O304" s="204"/>
      <c r="P304" s="204"/>
      <c r="Q304" s="204"/>
      <c r="R304" s="204"/>
      <c r="S304" s="204"/>
      <c r="T304" s="205"/>
      <c r="AT304" s="199" t="s">
        <v>184</v>
      </c>
      <c r="AU304" s="199" t="s">
        <v>80</v>
      </c>
      <c r="AV304" s="12" t="s">
        <v>80</v>
      </c>
      <c r="AW304" s="12" t="s">
        <v>35</v>
      </c>
      <c r="AX304" s="12" t="s">
        <v>78</v>
      </c>
      <c r="AY304" s="199" t="s">
        <v>167</v>
      </c>
    </row>
    <row r="305" spans="2:65" s="1" customFormat="1" ht="25.5" customHeight="1">
      <c r="B305" s="180"/>
      <c r="C305" s="181" t="s">
        <v>582</v>
      </c>
      <c r="D305" s="181" t="s">
        <v>169</v>
      </c>
      <c r="E305" s="182" t="s">
        <v>715</v>
      </c>
      <c r="F305" s="183" t="s">
        <v>716</v>
      </c>
      <c r="G305" s="184" t="s">
        <v>230</v>
      </c>
      <c r="H305" s="185">
        <v>23.04</v>
      </c>
      <c r="I305" s="186"/>
      <c r="J305" s="187">
        <f>ROUND(I305*H305,2)</f>
        <v>0</v>
      </c>
      <c r="K305" s="183" t="s">
        <v>179</v>
      </c>
      <c r="L305" s="41"/>
      <c r="M305" s="188" t="s">
        <v>5</v>
      </c>
      <c r="N305" s="189" t="s">
        <v>42</v>
      </c>
      <c r="O305" s="42"/>
      <c r="P305" s="190">
        <f>O305*H305</f>
        <v>0</v>
      </c>
      <c r="Q305" s="190">
        <v>0</v>
      </c>
      <c r="R305" s="190">
        <f>Q305*H305</f>
        <v>0</v>
      </c>
      <c r="S305" s="190">
        <v>0</v>
      </c>
      <c r="T305" s="191">
        <f>S305*H305</f>
        <v>0</v>
      </c>
      <c r="AR305" s="24" t="s">
        <v>256</v>
      </c>
      <c r="AT305" s="24" t="s">
        <v>169</v>
      </c>
      <c r="AU305" s="24" t="s">
        <v>80</v>
      </c>
      <c r="AY305" s="24" t="s">
        <v>167</v>
      </c>
      <c r="BE305" s="192">
        <f>IF(N305="základní",J305,0)</f>
        <v>0</v>
      </c>
      <c r="BF305" s="192">
        <f>IF(N305="snížená",J305,0)</f>
        <v>0</v>
      </c>
      <c r="BG305" s="192">
        <f>IF(N305="zákl. přenesená",J305,0)</f>
        <v>0</v>
      </c>
      <c r="BH305" s="192">
        <f>IF(N305="sníž. přenesená",J305,0)</f>
        <v>0</v>
      </c>
      <c r="BI305" s="192">
        <f>IF(N305="nulová",J305,0)</f>
        <v>0</v>
      </c>
      <c r="BJ305" s="24" t="s">
        <v>78</v>
      </c>
      <c r="BK305" s="192">
        <f>ROUND(I305*H305,2)</f>
        <v>0</v>
      </c>
      <c r="BL305" s="24" t="s">
        <v>256</v>
      </c>
      <c r="BM305" s="24" t="s">
        <v>717</v>
      </c>
    </row>
    <row r="306" spans="2:65" s="1" customFormat="1" ht="27">
      <c r="B306" s="41"/>
      <c r="D306" s="193" t="s">
        <v>175</v>
      </c>
      <c r="F306" s="194" t="s">
        <v>718</v>
      </c>
      <c r="I306" s="195"/>
      <c r="L306" s="41"/>
      <c r="M306" s="196"/>
      <c r="N306" s="42"/>
      <c r="O306" s="42"/>
      <c r="P306" s="42"/>
      <c r="Q306" s="42"/>
      <c r="R306" s="42"/>
      <c r="S306" s="42"/>
      <c r="T306" s="70"/>
      <c r="AT306" s="24" t="s">
        <v>175</v>
      </c>
      <c r="AU306" s="24" t="s">
        <v>80</v>
      </c>
    </row>
    <row r="307" spans="2:65" s="12" customFormat="1">
      <c r="B307" s="198"/>
      <c r="D307" s="193" t="s">
        <v>184</v>
      </c>
      <c r="E307" s="199" t="s">
        <v>5</v>
      </c>
      <c r="F307" s="200" t="s">
        <v>719</v>
      </c>
      <c r="H307" s="201">
        <v>23.04</v>
      </c>
      <c r="I307" s="202"/>
      <c r="L307" s="198"/>
      <c r="M307" s="203"/>
      <c r="N307" s="204"/>
      <c r="O307" s="204"/>
      <c r="P307" s="204"/>
      <c r="Q307" s="204"/>
      <c r="R307" s="204"/>
      <c r="S307" s="204"/>
      <c r="T307" s="205"/>
      <c r="AT307" s="199" t="s">
        <v>184</v>
      </c>
      <c r="AU307" s="199" t="s">
        <v>80</v>
      </c>
      <c r="AV307" s="12" t="s">
        <v>80</v>
      </c>
      <c r="AW307" s="12" t="s">
        <v>35</v>
      </c>
      <c r="AX307" s="12" t="s">
        <v>78</v>
      </c>
      <c r="AY307" s="199" t="s">
        <v>167</v>
      </c>
    </row>
    <row r="308" spans="2:65" s="1" customFormat="1" ht="16.5" customHeight="1">
      <c r="B308" s="180"/>
      <c r="C308" s="209" t="s">
        <v>720</v>
      </c>
      <c r="D308" s="209" t="s">
        <v>339</v>
      </c>
      <c r="E308" s="210" t="s">
        <v>721</v>
      </c>
      <c r="F308" s="211" t="s">
        <v>722</v>
      </c>
      <c r="G308" s="212" t="s">
        <v>203</v>
      </c>
      <c r="H308" s="213">
        <v>23.04</v>
      </c>
      <c r="I308" s="214"/>
      <c r="J308" s="215">
        <f>ROUND(I308*H308,2)</f>
        <v>0</v>
      </c>
      <c r="K308" s="211" t="s">
        <v>179</v>
      </c>
      <c r="L308" s="216"/>
      <c r="M308" s="217" t="s">
        <v>5</v>
      </c>
      <c r="N308" s="218" t="s">
        <v>42</v>
      </c>
      <c r="O308" s="42"/>
      <c r="P308" s="190">
        <f>O308*H308</f>
        <v>0</v>
      </c>
      <c r="Q308" s="190">
        <v>1E-3</v>
      </c>
      <c r="R308" s="190">
        <f>Q308*H308</f>
        <v>2.3039999999999998E-2</v>
      </c>
      <c r="S308" s="190">
        <v>0</v>
      </c>
      <c r="T308" s="191">
        <f>S308*H308</f>
        <v>0</v>
      </c>
      <c r="AR308" s="24" t="s">
        <v>443</v>
      </c>
      <c r="AT308" s="24" t="s">
        <v>339</v>
      </c>
      <c r="AU308" s="24" t="s">
        <v>80</v>
      </c>
      <c r="AY308" s="24" t="s">
        <v>167</v>
      </c>
      <c r="BE308" s="192">
        <f>IF(N308="základní",J308,0)</f>
        <v>0</v>
      </c>
      <c r="BF308" s="192">
        <f>IF(N308="snížená",J308,0)</f>
        <v>0</v>
      </c>
      <c r="BG308" s="192">
        <f>IF(N308="zákl. přenesená",J308,0)</f>
        <v>0</v>
      </c>
      <c r="BH308" s="192">
        <f>IF(N308="sníž. přenesená",J308,0)</f>
        <v>0</v>
      </c>
      <c r="BI308" s="192">
        <f>IF(N308="nulová",J308,0)</f>
        <v>0</v>
      </c>
      <c r="BJ308" s="24" t="s">
        <v>78</v>
      </c>
      <c r="BK308" s="192">
        <f>ROUND(I308*H308,2)</f>
        <v>0</v>
      </c>
      <c r="BL308" s="24" t="s">
        <v>256</v>
      </c>
      <c r="BM308" s="24" t="s">
        <v>723</v>
      </c>
    </row>
    <row r="309" spans="2:65" s="1" customFormat="1">
      <c r="B309" s="41"/>
      <c r="D309" s="193" t="s">
        <v>175</v>
      </c>
      <c r="F309" s="194" t="s">
        <v>724</v>
      </c>
      <c r="I309" s="195"/>
      <c r="L309" s="41"/>
      <c r="M309" s="196"/>
      <c r="N309" s="42"/>
      <c r="O309" s="42"/>
      <c r="P309" s="42"/>
      <c r="Q309" s="42"/>
      <c r="R309" s="42"/>
      <c r="S309" s="42"/>
      <c r="T309" s="70"/>
      <c r="AT309" s="24" t="s">
        <v>175</v>
      </c>
      <c r="AU309" s="24" t="s">
        <v>80</v>
      </c>
    </row>
    <row r="310" spans="2:65" s="1" customFormat="1" ht="25.5" customHeight="1">
      <c r="B310" s="180"/>
      <c r="C310" s="181" t="s">
        <v>654</v>
      </c>
      <c r="D310" s="181" t="s">
        <v>169</v>
      </c>
      <c r="E310" s="182" t="s">
        <v>725</v>
      </c>
      <c r="F310" s="183" t="s">
        <v>726</v>
      </c>
      <c r="G310" s="184" t="s">
        <v>727</v>
      </c>
      <c r="H310" s="237"/>
      <c r="I310" s="186"/>
      <c r="J310" s="187">
        <f>ROUND(I310*H310,2)</f>
        <v>0</v>
      </c>
      <c r="K310" s="183" t="s">
        <v>179</v>
      </c>
      <c r="L310" s="41"/>
      <c r="M310" s="188" t="s">
        <v>5</v>
      </c>
      <c r="N310" s="189" t="s">
        <v>42</v>
      </c>
      <c r="O310" s="42"/>
      <c r="P310" s="190">
        <f>O310*H310</f>
        <v>0</v>
      </c>
      <c r="Q310" s="190">
        <v>0</v>
      </c>
      <c r="R310" s="190">
        <f>Q310*H310</f>
        <v>0</v>
      </c>
      <c r="S310" s="190">
        <v>0</v>
      </c>
      <c r="T310" s="191">
        <f>S310*H310</f>
        <v>0</v>
      </c>
      <c r="AR310" s="24" t="s">
        <v>256</v>
      </c>
      <c r="AT310" s="24" t="s">
        <v>169</v>
      </c>
      <c r="AU310" s="24" t="s">
        <v>80</v>
      </c>
      <c r="AY310" s="24" t="s">
        <v>167</v>
      </c>
      <c r="BE310" s="192">
        <f>IF(N310="základní",J310,0)</f>
        <v>0</v>
      </c>
      <c r="BF310" s="192">
        <f>IF(N310="snížená",J310,0)</f>
        <v>0</v>
      </c>
      <c r="BG310" s="192">
        <f>IF(N310="zákl. přenesená",J310,0)</f>
        <v>0</v>
      </c>
      <c r="BH310" s="192">
        <f>IF(N310="sníž. přenesená",J310,0)</f>
        <v>0</v>
      </c>
      <c r="BI310" s="192">
        <f>IF(N310="nulová",J310,0)</f>
        <v>0</v>
      </c>
      <c r="BJ310" s="24" t="s">
        <v>78</v>
      </c>
      <c r="BK310" s="192">
        <f>ROUND(I310*H310,2)</f>
        <v>0</v>
      </c>
      <c r="BL310" s="24" t="s">
        <v>256</v>
      </c>
      <c r="BM310" s="24" t="s">
        <v>728</v>
      </c>
    </row>
    <row r="311" spans="2:65" s="1" customFormat="1" ht="27">
      <c r="B311" s="41"/>
      <c r="D311" s="193" t="s">
        <v>175</v>
      </c>
      <c r="F311" s="194" t="s">
        <v>729</v>
      </c>
      <c r="I311" s="195"/>
      <c r="L311" s="41"/>
      <c r="M311" s="196"/>
      <c r="N311" s="42"/>
      <c r="O311" s="42"/>
      <c r="P311" s="42"/>
      <c r="Q311" s="42"/>
      <c r="R311" s="42"/>
      <c r="S311" s="42"/>
      <c r="T311" s="70"/>
      <c r="AT311" s="24" t="s">
        <v>175</v>
      </c>
      <c r="AU311" s="24" t="s">
        <v>80</v>
      </c>
    </row>
    <row r="312" spans="2:65" s="11" customFormat="1" ht="29.85" customHeight="1">
      <c r="B312" s="167"/>
      <c r="D312" s="168" t="s">
        <v>70</v>
      </c>
      <c r="E312" s="178" t="s">
        <v>730</v>
      </c>
      <c r="F312" s="178" t="s">
        <v>731</v>
      </c>
      <c r="I312" s="170"/>
      <c r="J312" s="179">
        <f>BK312</f>
        <v>0</v>
      </c>
      <c r="L312" s="167"/>
      <c r="M312" s="172"/>
      <c r="N312" s="173"/>
      <c r="O312" s="173"/>
      <c r="P312" s="174">
        <f>SUM(P313:P320)</f>
        <v>0</v>
      </c>
      <c r="Q312" s="173"/>
      <c r="R312" s="174">
        <f>SUM(R313:R320)</f>
        <v>3.04E-2</v>
      </c>
      <c r="S312" s="173"/>
      <c r="T312" s="175">
        <f>SUM(T313:T320)</f>
        <v>0</v>
      </c>
      <c r="AR312" s="168" t="s">
        <v>80</v>
      </c>
      <c r="AT312" s="176" t="s">
        <v>70</v>
      </c>
      <c r="AU312" s="176" t="s">
        <v>78</v>
      </c>
      <c r="AY312" s="168" t="s">
        <v>167</v>
      </c>
      <c r="BK312" s="177">
        <f>SUM(BK313:BK320)</f>
        <v>0</v>
      </c>
    </row>
    <row r="313" spans="2:65" s="1" customFormat="1" ht="25.5" customHeight="1">
      <c r="B313" s="180"/>
      <c r="C313" s="181" t="s">
        <v>732</v>
      </c>
      <c r="D313" s="181" t="s">
        <v>169</v>
      </c>
      <c r="E313" s="182" t="s">
        <v>733</v>
      </c>
      <c r="F313" s="183" t="s">
        <v>734</v>
      </c>
      <c r="G313" s="184" t="s">
        <v>178</v>
      </c>
      <c r="H313" s="185">
        <v>30.4</v>
      </c>
      <c r="I313" s="186"/>
      <c r="J313" s="187">
        <f>ROUND(I313*H313,2)</f>
        <v>0</v>
      </c>
      <c r="K313" s="183" t="s">
        <v>179</v>
      </c>
      <c r="L313" s="41"/>
      <c r="M313" s="188" t="s">
        <v>5</v>
      </c>
      <c r="N313" s="189" t="s">
        <v>42</v>
      </c>
      <c r="O313" s="42"/>
      <c r="P313" s="190">
        <f>O313*H313</f>
        <v>0</v>
      </c>
      <c r="Q313" s="190">
        <v>0</v>
      </c>
      <c r="R313" s="190">
        <f>Q313*H313</f>
        <v>0</v>
      </c>
      <c r="S313" s="190">
        <v>0</v>
      </c>
      <c r="T313" s="191">
        <f>S313*H313</f>
        <v>0</v>
      </c>
      <c r="AR313" s="24" t="s">
        <v>256</v>
      </c>
      <c r="AT313" s="24" t="s">
        <v>169</v>
      </c>
      <c r="AU313" s="24" t="s">
        <v>80</v>
      </c>
      <c r="AY313" s="24" t="s">
        <v>167</v>
      </c>
      <c r="BE313" s="192">
        <f>IF(N313="základní",J313,0)</f>
        <v>0</v>
      </c>
      <c r="BF313" s="192">
        <f>IF(N313="snížená",J313,0)</f>
        <v>0</v>
      </c>
      <c r="BG313" s="192">
        <f>IF(N313="zákl. přenesená",J313,0)</f>
        <v>0</v>
      </c>
      <c r="BH313" s="192">
        <f>IF(N313="sníž. přenesená",J313,0)</f>
        <v>0</v>
      </c>
      <c r="BI313" s="192">
        <f>IF(N313="nulová",J313,0)</f>
        <v>0</v>
      </c>
      <c r="BJ313" s="24" t="s">
        <v>78</v>
      </c>
      <c r="BK313" s="192">
        <f>ROUND(I313*H313,2)</f>
        <v>0</v>
      </c>
      <c r="BL313" s="24" t="s">
        <v>256</v>
      </c>
      <c r="BM313" s="24" t="s">
        <v>735</v>
      </c>
    </row>
    <row r="314" spans="2:65" s="1" customFormat="1" ht="27">
      <c r="B314" s="41"/>
      <c r="D314" s="193" t="s">
        <v>175</v>
      </c>
      <c r="F314" s="194" t="s">
        <v>736</v>
      </c>
      <c r="I314" s="195"/>
      <c r="L314" s="41"/>
      <c r="M314" s="196"/>
      <c r="N314" s="42"/>
      <c r="O314" s="42"/>
      <c r="P314" s="42"/>
      <c r="Q314" s="42"/>
      <c r="R314" s="42"/>
      <c r="S314" s="42"/>
      <c r="T314" s="70"/>
      <c r="AT314" s="24" t="s">
        <v>175</v>
      </c>
      <c r="AU314" s="24" t="s">
        <v>80</v>
      </c>
    </row>
    <row r="315" spans="2:65" s="1" customFormat="1" ht="27">
      <c r="B315" s="41"/>
      <c r="D315" s="193" t="s">
        <v>182</v>
      </c>
      <c r="F315" s="197" t="s">
        <v>522</v>
      </c>
      <c r="I315" s="195"/>
      <c r="L315" s="41"/>
      <c r="M315" s="196"/>
      <c r="N315" s="42"/>
      <c r="O315" s="42"/>
      <c r="P315" s="42"/>
      <c r="Q315" s="42"/>
      <c r="R315" s="42"/>
      <c r="S315" s="42"/>
      <c r="T315" s="70"/>
      <c r="AT315" s="24" t="s">
        <v>182</v>
      </c>
      <c r="AU315" s="24" t="s">
        <v>80</v>
      </c>
    </row>
    <row r="316" spans="2:65" s="12" customFormat="1">
      <c r="B316" s="198"/>
      <c r="D316" s="193" t="s">
        <v>184</v>
      </c>
      <c r="E316" s="199" t="s">
        <v>5</v>
      </c>
      <c r="F316" s="200" t="s">
        <v>588</v>
      </c>
      <c r="H316" s="201">
        <v>25.4</v>
      </c>
      <c r="I316" s="202"/>
      <c r="L316" s="198"/>
      <c r="M316" s="203"/>
      <c r="N316" s="204"/>
      <c r="O316" s="204"/>
      <c r="P316" s="204"/>
      <c r="Q316" s="204"/>
      <c r="R316" s="204"/>
      <c r="S316" s="204"/>
      <c r="T316" s="205"/>
      <c r="AT316" s="199" t="s">
        <v>184</v>
      </c>
      <c r="AU316" s="199" t="s">
        <v>80</v>
      </c>
      <c r="AV316" s="12" t="s">
        <v>80</v>
      </c>
      <c r="AW316" s="12" t="s">
        <v>35</v>
      </c>
      <c r="AX316" s="12" t="s">
        <v>71</v>
      </c>
      <c r="AY316" s="199" t="s">
        <v>167</v>
      </c>
    </row>
    <row r="317" spans="2:65" s="12" customFormat="1">
      <c r="B317" s="198"/>
      <c r="D317" s="193" t="s">
        <v>184</v>
      </c>
      <c r="E317" s="199" t="s">
        <v>5</v>
      </c>
      <c r="F317" s="200" t="s">
        <v>737</v>
      </c>
      <c r="H317" s="201">
        <v>5</v>
      </c>
      <c r="I317" s="202"/>
      <c r="L317" s="198"/>
      <c r="M317" s="203"/>
      <c r="N317" s="204"/>
      <c r="O317" s="204"/>
      <c r="P317" s="204"/>
      <c r="Q317" s="204"/>
      <c r="R317" s="204"/>
      <c r="S317" s="204"/>
      <c r="T317" s="205"/>
      <c r="AT317" s="199" t="s">
        <v>184</v>
      </c>
      <c r="AU317" s="199" t="s">
        <v>80</v>
      </c>
      <c r="AV317" s="12" t="s">
        <v>80</v>
      </c>
      <c r="AW317" s="12" t="s">
        <v>35</v>
      </c>
      <c r="AX317" s="12" t="s">
        <v>71</v>
      </c>
      <c r="AY317" s="199" t="s">
        <v>167</v>
      </c>
    </row>
    <row r="318" spans="2:65" s="13" customFormat="1">
      <c r="B318" s="219"/>
      <c r="D318" s="193" t="s">
        <v>184</v>
      </c>
      <c r="E318" s="220" t="s">
        <v>5</v>
      </c>
      <c r="F318" s="221" t="s">
        <v>350</v>
      </c>
      <c r="H318" s="222">
        <v>30.4</v>
      </c>
      <c r="I318" s="223"/>
      <c r="L318" s="219"/>
      <c r="M318" s="224"/>
      <c r="N318" s="225"/>
      <c r="O318" s="225"/>
      <c r="P318" s="225"/>
      <c r="Q318" s="225"/>
      <c r="R318" s="225"/>
      <c r="S318" s="225"/>
      <c r="T318" s="226"/>
      <c r="AT318" s="220" t="s">
        <v>184</v>
      </c>
      <c r="AU318" s="220" t="s">
        <v>80</v>
      </c>
      <c r="AV318" s="13" t="s">
        <v>173</v>
      </c>
      <c r="AW318" s="13" t="s">
        <v>35</v>
      </c>
      <c r="AX318" s="13" t="s">
        <v>78</v>
      </c>
      <c r="AY318" s="220" t="s">
        <v>167</v>
      </c>
    </row>
    <row r="319" spans="2:65" s="1" customFormat="1" ht="16.5" customHeight="1">
      <c r="B319" s="180"/>
      <c r="C319" s="209" t="s">
        <v>738</v>
      </c>
      <c r="D319" s="209" t="s">
        <v>339</v>
      </c>
      <c r="E319" s="210" t="s">
        <v>739</v>
      </c>
      <c r="F319" s="211" t="s">
        <v>740</v>
      </c>
      <c r="G319" s="212" t="s">
        <v>203</v>
      </c>
      <c r="H319" s="213">
        <v>30.4</v>
      </c>
      <c r="I319" s="214"/>
      <c r="J319" s="215">
        <f>ROUND(I319*H319,2)</f>
        <v>0</v>
      </c>
      <c r="K319" s="211" t="s">
        <v>179</v>
      </c>
      <c r="L319" s="216"/>
      <c r="M319" s="217" t="s">
        <v>5</v>
      </c>
      <c r="N319" s="218" t="s">
        <v>42</v>
      </c>
      <c r="O319" s="42"/>
      <c r="P319" s="190">
        <f>O319*H319</f>
        <v>0</v>
      </c>
      <c r="Q319" s="190">
        <v>1E-3</v>
      </c>
      <c r="R319" s="190">
        <f>Q319*H319</f>
        <v>3.04E-2</v>
      </c>
      <c r="S319" s="190">
        <v>0</v>
      </c>
      <c r="T319" s="191">
        <f>S319*H319</f>
        <v>0</v>
      </c>
      <c r="AR319" s="24" t="s">
        <v>443</v>
      </c>
      <c r="AT319" s="24" t="s">
        <v>339</v>
      </c>
      <c r="AU319" s="24" t="s">
        <v>80</v>
      </c>
      <c r="AY319" s="24" t="s">
        <v>167</v>
      </c>
      <c r="BE319" s="192">
        <f>IF(N319="základní",J319,0)</f>
        <v>0</v>
      </c>
      <c r="BF319" s="192">
        <f>IF(N319="snížená",J319,0)</f>
        <v>0</v>
      </c>
      <c r="BG319" s="192">
        <f>IF(N319="zákl. přenesená",J319,0)</f>
        <v>0</v>
      </c>
      <c r="BH319" s="192">
        <f>IF(N319="sníž. přenesená",J319,0)</f>
        <v>0</v>
      </c>
      <c r="BI319" s="192">
        <f>IF(N319="nulová",J319,0)</f>
        <v>0</v>
      </c>
      <c r="BJ319" s="24" t="s">
        <v>78</v>
      </c>
      <c r="BK319" s="192">
        <f>ROUND(I319*H319,2)</f>
        <v>0</v>
      </c>
      <c r="BL319" s="24" t="s">
        <v>256</v>
      </c>
      <c r="BM319" s="24" t="s">
        <v>741</v>
      </c>
    </row>
    <row r="320" spans="2:65" s="1" customFormat="1">
      <c r="B320" s="41"/>
      <c r="D320" s="193" t="s">
        <v>175</v>
      </c>
      <c r="F320" s="194" t="s">
        <v>740</v>
      </c>
      <c r="I320" s="195"/>
      <c r="L320" s="41"/>
      <c r="M320" s="196"/>
      <c r="N320" s="42"/>
      <c r="O320" s="42"/>
      <c r="P320" s="42"/>
      <c r="Q320" s="42"/>
      <c r="R320" s="42"/>
      <c r="S320" s="42"/>
      <c r="T320" s="70"/>
      <c r="AT320" s="24" t="s">
        <v>175</v>
      </c>
      <c r="AU320" s="24" t="s">
        <v>80</v>
      </c>
    </row>
    <row r="321" spans="2:65" s="11" customFormat="1" ht="29.85" customHeight="1">
      <c r="B321" s="167"/>
      <c r="D321" s="168" t="s">
        <v>70</v>
      </c>
      <c r="E321" s="178" t="s">
        <v>742</v>
      </c>
      <c r="F321" s="178" t="s">
        <v>743</v>
      </c>
      <c r="I321" s="170"/>
      <c r="J321" s="179">
        <f>BK321</f>
        <v>0</v>
      </c>
      <c r="L321" s="167"/>
      <c r="M321" s="172"/>
      <c r="N321" s="173"/>
      <c r="O321" s="173"/>
      <c r="P321" s="174">
        <f>SUM(P322:P328)</f>
        <v>0</v>
      </c>
      <c r="Q321" s="173"/>
      <c r="R321" s="174">
        <f>SUM(R322:R328)</f>
        <v>3.7620000000000001E-2</v>
      </c>
      <c r="S321" s="173"/>
      <c r="T321" s="175">
        <f>SUM(T322:T328)</f>
        <v>0</v>
      </c>
      <c r="AR321" s="168" t="s">
        <v>80</v>
      </c>
      <c r="AT321" s="176" t="s">
        <v>70</v>
      </c>
      <c r="AU321" s="176" t="s">
        <v>78</v>
      </c>
      <c r="AY321" s="168" t="s">
        <v>167</v>
      </c>
      <c r="BK321" s="177">
        <f>SUM(BK322:BK328)</f>
        <v>0</v>
      </c>
    </row>
    <row r="322" spans="2:65" s="1" customFormat="1" ht="25.5" customHeight="1">
      <c r="B322" s="180"/>
      <c r="C322" s="181" t="s">
        <v>185</v>
      </c>
      <c r="D322" s="181" t="s">
        <v>169</v>
      </c>
      <c r="E322" s="182" t="s">
        <v>744</v>
      </c>
      <c r="F322" s="183" t="s">
        <v>745</v>
      </c>
      <c r="G322" s="184" t="s">
        <v>178</v>
      </c>
      <c r="H322" s="185">
        <v>19.8</v>
      </c>
      <c r="I322" s="186"/>
      <c r="J322" s="187">
        <f>ROUND(I322*H322,2)</f>
        <v>0</v>
      </c>
      <c r="K322" s="183" t="s">
        <v>179</v>
      </c>
      <c r="L322" s="41"/>
      <c r="M322" s="188" t="s">
        <v>5</v>
      </c>
      <c r="N322" s="189" t="s">
        <v>42</v>
      </c>
      <c r="O322" s="42"/>
      <c r="P322" s="190">
        <f>O322*H322</f>
        <v>0</v>
      </c>
      <c r="Q322" s="190">
        <v>1.9E-3</v>
      </c>
      <c r="R322" s="190">
        <f>Q322*H322</f>
        <v>3.7620000000000001E-2</v>
      </c>
      <c r="S322" s="190">
        <v>0</v>
      </c>
      <c r="T322" s="191">
        <f>S322*H322</f>
        <v>0</v>
      </c>
      <c r="AR322" s="24" t="s">
        <v>256</v>
      </c>
      <c r="AT322" s="24" t="s">
        <v>169</v>
      </c>
      <c r="AU322" s="24" t="s">
        <v>80</v>
      </c>
      <c r="AY322" s="24" t="s">
        <v>167</v>
      </c>
      <c r="BE322" s="192">
        <f>IF(N322="základní",J322,0)</f>
        <v>0</v>
      </c>
      <c r="BF322" s="192">
        <f>IF(N322="snížená",J322,0)</f>
        <v>0</v>
      </c>
      <c r="BG322" s="192">
        <f>IF(N322="zákl. přenesená",J322,0)</f>
        <v>0</v>
      </c>
      <c r="BH322" s="192">
        <f>IF(N322="sníž. přenesená",J322,0)</f>
        <v>0</v>
      </c>
      <c r="BI322" s="192">
        <f>IF(N322="nulová",J322,0)</f>
        <v>0</v>
      </c>
      <c r="BJ322" s="24" t="s">
        <v>78</v>
      </c>
      <c r="BK322" s="192">
        <f>ROUND(I322*H322,2)</f>
        <v>0</v>
      </c>
      <c r="BL322" s="24" t="s">
        <v>256</v>
      </c>
      <c r="BM322" s="24" t="s">
        <v>746</v>
      </c>
    </row>
    <row r="323" spans="2:65" s="1" customFormat="1" ht="27">
      <c r="B323" s="41"/>
      <c r="D323" s="193" t="s">
        <v>175</v>
      </c>
      <c r="F323" s="194" t="s">
        <v>747</v>
      </c>
      <c r="I323" s="195"/>
      <c r="L323" s="41"/>
      <c r="M323" s="196"/>
      <c r="N323" s="42"/>
      <c r="O323" s="42"/>
      <c r="P323" s="42"/>
      <c r="Q323" s="42"/>
      <c r="R323" s="42"/>
      <c r="S323" s="42"/>
      <c r="T323" s="70"/>
      <c r="AT323" s="24" t="s">
        <v>175</v>
      </c>
      <c r="AU323" s="24" t="s">
        <v>80</v>
      </c>
    </row>
    <row r="324" spans="2:65" s="1" customFormat="1" ht="27">
      <c r="B324" s="41"/>
      <c r="D324" s="193" t="s">
        <v>182</v>
      </c>
      <c r="F324" s="197" t="s">
        <v>522</v>
      </c>
      <c r="I324" s="195"/>
      <c r="L324" s="41"/>
      <c r="M324" s="196"/>
      <c r="N324" s="42"/>
      <c r="O324" s="42"/>
      <c r="P324" s="42"/>
      <c r="Q324" s="42"/>
      <c r="R324" s="42"/>
      <c r="S324" s="42"/>
      <c r="T324" s="70"/>
      <c r="AT324" s="24" t="s">
        <v>182</v>
      </c>
      <c r="AU324" s="24" t="s">
        <v>80</v>
      </c>
    </row>
    <row r="325" spans="2:65" s="14" customFormat="1">
      <c r="B325" s="227"/>
      <c r="D325" s="193" t="s">
        <v>184</v>
      </c>
      <c r="E325" s="228" t="s">
        <v>5</v>
      </c>
      <c r="F325" s="229" t="s">
        <v>574</v>
      </c>
      <c r="H325" s="228" t="s">
        <v>5</v>
      </c>
      <c r="I325" s="230"/>
      <c r="L325" s="227"/>
      <c r="M325" s="231"/>
      <c r="N325" s="232"/>
      <c r="O325" s="232"/>
      <c r="P325" s="232"/>
      <c r="Q325" s="232"/>
      <c r="R325" s="232"/>
      <c r="S325" s="232"/>
      <c r="T325" s="233"/>
      <c r="AT325" s="228" t="s">
        <v>184</v>
      </c>
      <c r="AU325" s="228" t="s">
        <v>80</v>
      </c>
      <c r="AV325" s="14" t="s">
        <v>78</v>
      </c>
      <c r="AW325" s="14" t="s">
        <v>35</v>
      </c>
      <c r="AX325" s="14" t="s">
        <v>71</v>
      </c>
      <c r="AY325" s="228" t="s">
        <v>167</v>
      </c>
    </row>
    <row r="326" spans="2:65" s="12" customFormat="1">
      <c r="B326" s="198"/>
      <c r="D326" s="193" t="s">
        <v>184</v>
      </c>
      <c r="E326" s="199" t="s">
        <v>5</v>
      </c>
      <c r="F326" s="200" t="s">
        <v>748</v>
      </c>
      <c r="H326" s="201">
        <v>19.8</v>
      </c>
      <c r="I326" s="202"/>
      <c r="L326" s="198"/>
      <c r="M326" s="203"/>
      <c r="N326" s="204"/>
      <c r="O326" s="204"/>
      <c r="P326" s="204"/>
      <c r="Q326" s="204"/>
      <c r="R326" s="204"/>
      <c r="S326" s="204"/>
      <c r="T326" s="205"/>
      <c r="AT326" s="199" t="s">
        <v>184</v>
      </c>
      <c r="AU326" s="199" t="s">
        <v>80</v>
      </c>
      <c r="AV326" s="12" t="s">
        <v>80</v>
      </c>
      <c r="AW326" s="12" t="s">
        <v>35</v>
      </c>
      <c r="AX326" s="12" t="s">
        <v>78</v>
      </c>
      <c r="AY326" s="199" t="s">
        <v>167</v>
      </c>
    </row>
    <row r="327" spans="2:65" s="1" customFormat="1" ht="16.5" customHeight="1">
      <c r="B327" s="180"/>
      <c r="C327" s="181" t="s">
        <v>749</v>
      </c>
      <c r="D327" s="181" t="s">
        <v>169</v>
      </c>
      <c r="E327" s="182" t="s">
        <v>750</v>
      </c>
      <c r="F327" s="183" t="s">
        <v>751</v>
      </c>
      <c r="G327" s="184" t="s">
        <v>727</v>
      </c>
      <c r="H327" s="237"/>
      <c r="I327" s="186"/>
      <c r="J327" s="187">
        <f>ROUND(I327*H327,2)</f>
        <v>0</v>
      </c>
      <c r="K327" s="183" t="s">
        <v>179</v>
      </c>
      <c r="L327" s="41"/>
      <c r="M327" s="188" t="s">
        <v>5</v>
      </c>
      <c r="N327" s="189" t="s">
        <v>42</v>
      </c>
      <c r="O327" s="42"/>
      <c r="P327" s="190">
        <f>O327*H327</f>
        <v>0</v>
      </c>
      <c r="Q327" s="190">
        <v>0</v>
      </c>
      <c r="R327" s="190">
        <f>Q327*H327</f>
        <v>0</v>
      </c>
      <c r="S327" s="190">
        <v>0</v>
      </c>
      <c r="T327" s="191">
        <f>S327*H327</f>
        <v>0</v>
      </c>
      <c r="AR327" s="24" t="s">
        <v>256</v>
      </c>
      <c r="AT327" s="24" t="s">
        <v>169</v>
      </c>
      <c r="AU327" s="24" t="s">
        <v>80</v>
      </c>
      <c r="AY327" s="24" t="s">
        <v>167</v>
      </c>
      <c r="BE327" s="192">
        <f>IF(N327="základní",J327,0)</f>
        <v>0</v>
      </c>
      <c r="BF327" s="192">
        <f>IF(N327="snížená",J327,0)</f>
        <v>0</v>
      </c>
      <c r="BG327" s="192">
        <f>IF(N327="zákl. přenesená",J327,0)</f>
        <v>0</v>
      </c>
      <c r="BH327" s="192">
        <f>IF(N327="sníž. přenesená",J327,0)</f>
        <v>0</v>
      </c>
      <c r="BI327" s="192">
        <f>IF(N327="nulová",J327,0)</f>
        <v>0</v>
      </c>
      <c r="BJ327" s="24" t="s">
        <v>78</v>
      </c>
      <c r="BK327" s="192">
        <f>ROUND(I327*H327,2)</f>
        <v>0</v>
      </c>
      <c r="BL327" s="24" t="s">
        <v>256</v>
      </c>
      <c r="BM327" s="24" t="s">
        <v>752</v>
      </c>
    </row>
    <row r="328" spans="2:65" s="1" customFormat="1" ht="27">
      <c r="B328" s="41"/>
      <c r="D328" s="193" t="s">
        <v>175</v>
      </c>
      <c r="F328" s="194" t="s">
        <v>753</v>
      </c>
      <c r="I328" s="195"/>
      <c r="L328" s="41"/>
      <c r="M328" s="196"/>
      <c r="N328" s="42"/>
      <c r="O328" s="42"/>
      <c r="P328" s="42"/>
      <c r="Q328" s="42"/>
      <c r="R328" s="42"/>
      <c r="S328" s="42"/>
      <c r="T328" s="70"/>
      <c r="AT328" s="24" t="s">
        <v>175</v>
      </c>
      <c r="AU328" s="24" t="s">
        <v>80</v>
      </c>
    </row>
    <row r="329" spans="2:65" s="11" customFormat="1" ht="29.85" customHeight="1">
      <c r="B329" s="167"/>
      <c r="D329" s="168" t="s">
        <v>70</v>
      </c>
      <c r="E329" s="178" t="s">
        <v>290</v>
      </c>
      <c r="F329" s="178" t="s">
        <v>291</v>
      </c>
      <c r="I329" s="170"/>
      <c r="J329" s="179">
        <f>BK329</f>
        <v>0</v>
      </c>
      <c r="L329" s="167"/>
      <c r="M329" s="172"/>
      <c r="N329" s="173"/>
      <c r="O329" s="173"/>
      <c r="P329" s="174">
        <f>SUM(P330:P338)</f>
        <v>0</v>
      </c>
      <c r="Q329" s="173"/>
      <c r="R329" s="174">
        <f>SUM(R330:R338)</f>
        <v>0</v>
      </c>
      <c r="S329" s="173"/>
      <c r="T329" s="175">
        <f>SUM(T330:T338)</f>
        <v>0</v>
      </c>
      <c r="AR329" s="168" t="s">
        <v>80</v>
      </c>
      <c r="AT329" s="176" t="s">
        <v>70</v>
      </c>
      <c r="AU329" s="176" t="s">
        <v>78</v>
      </c>
      <c r="AY329" s="168" t="s">
        <v>167</v>
      </c>
      <c r="BK329" s="177">
        <f>SUM(BK330:BK338)</f>
        <v>0</v>
      </c>
    </row>
    <row r="330" spans="2:65" s="1" customFormat="1" ht="25.5" customHeight="1">
      <c r="B330" s="180"/>
      <c r="C330" s="181" t="s">
        <v>754</v>
      </c>
      <c r="D330" s="181" t="s">
        <v>169</v>
      </c>
      <c r="E330" s="182" t="s">
        <v>293</v>
      </c>
      <c r="F330" s="183" t="s">
        <v>755</v>
      </c>
      <c r="G330" s="184" t="s">
        <v>203</v>
      </c>
      <c r="H330" s="185">
        <v>120</v>
      </c>
      <c r="I330" s="186"/>
      <c r="J330" s="187">
        <f>ROUND(I330*H330,2)</f>
        <v>0</v>
      </c>
      <c r="K330" s="183" t="s">
        <v>5</v>
      </c>
      <c r="L330" s="41"/>
      <c r="M330" s="188" t="s">
        <v>5</v>
      </c>
      <c r="N330" s="189" t="s">
        <v>42</v>
      </c>
      <c r="O330" s="42"/>
      <c r="P330" s="190">
        <f>O330*H330</f>
        <v>0</v>
      </c>
      <c r="Q330" s="190">
        <v>0</v>
      </c>
      <c r="R330" s="190">
        <f>Q330*H330</f>
        <v>0</v>
      </c>
      <c r="S330" s="190">
        <v>0</v>
      </c>
      <c r="T330" s="191">
        <f>S330*H330</f>
        <v>0</v>
      </c>
      <c r="AR330" s="24" t="s">
        <v>256</v>
      </c>
      <c r="AT330" s="24" t="s">
        <v>169</v>
      </c>
      <c r="AU330" s="24" t="s">
        <v>80</v>
      </c>
      <c r="AY330" s="24" t="s">
        <v>167</v>
      </c>
      <c r="BE330" s="192">
        <f>IF(N330="základní",J330,0)</f>
        <v>0</v>
      </c>
      <c r="BF330" s="192">
        <f>IF(N330="snížená",J330,0)</f>
        <v>0</v>
      </c>
      <c r="BG330" s="192">
        <f>IF(N330="zákl. přenesená",J330,0)</f>
        <v>0</v>
      </c>
      <c r="BH330" s="192">
        <f>IF(N330="sníž. přenesená",J330,0)</f>
        <v>0</v>
      </c>
      <c r="BI330" s="192">
        <f>IF(N330="nulová",J330,0)</f>
        <v>0</v>
      </c>
      <c r="BJ330" s="24" t="s">
        <v>78</v>
      </c>
      <c r="BK330" s="192">
        <f>ROUND(I330*H330,2)</f>
        <v>0</v>
      </c>
      <c r="BL330" s="24" t="s">
        <v>256</v>
      </c>
      <c r="BM330" s="24" t="s">
        <v>756</v>
      </c>
    </row>
    <row r="331" spans="2:65" s="1" customFormat="1" ht="27">
      <c r="B331" s="41"/>
      <c r="D331" s="193" t="s">
        <v>175</v>
      </c>
      <c r="F331" s="194" t="s">
        <v>755</v>
      </c>
      <c r="I331" s="195"/>
      <c r="L331" s="41"/>
      <c r="M331" s="196"/>
      <c r="N331" s="42"/>
      <c r="O331" s="42"/>
      <c r="P331" s="42"/>
      <c r="Q331" s="42"/>
      <c r="R331" s="42"/>
      <c r="S331" s="42"/>
      <c r="T331" s="70"/>
      <c r="AT331" s="24" t="s">
        <v>175</v>
      </c>
      <c r="AU331" s="24" t="s">
        <v>80</v>
      </c>
    </row>
    <row r="332" spans="2:65" s="1" customFormat="1" ht="27">
      <c r="B332" s="41"/>
      <c r="D332" s="193" t="s">
        <v>182</v>
      </c>
      <c r="F332" s="197" t="s">
        <v>522</v>
      </c>
      <c r="I332" s="195"/>
      <c r="L332" s="41"/>
      <c r="M332" s="196"/>
      <c r="N332" s="42"/>
      <c r="O332" s="42"/>
      <c r="P332" s="42"/>
      <c r="Q332" s="42"/>
      <c r="R332" s="42"/>
      <c r="S332" s="42"/>
      <c r="T332" s="70"/>
      <c r="AT332" s="24" t="s">
        <v>182</v>
      </c>
      <c r="AU332" s="24" t="s">
        <v>80</v>
      </c>
    </row>
    <row r="333" spans="2:65" s="12" customFormat="1">
      <c r="B333" s="198"/>
      <c r="D333" s="193" t="s">
        <v>184</v>
      </c>
      <c r="E333" s="199" t="s">
        <v>5</v>
      </c>
      <c r="F333" s="200" t="s">
        <v>757</v>
      </c>
      <c r="H333" s="201">
        <v>120</v>
      </c>
      <c r="I333" s="202"/>
      <c r="L333" s="198"/>
      <c r="M333" s="203"/>
      <c r="N333" s="204"/>
      <c r="O333" s="204"/>
      <c r="P333" s="204"/>
      <c r="Q333" s="204"/>
      <c r="R333" s="204"/>
      <c r="S333" s="204"/>
      <c r="T333" s="205"/>
      <c r="AT333" s="199" t="s">
        <v>184</v>
      </c>
      <c r="AU333" s="199" t="s">
        <v>80</v>
      </c>
      <c r="AV333" s="12" t="s">
        <v>80</v>
      </c>
      <c r="AW333" s="12" t="s">
        <v>35</v>
      </c>
      <c r="AX333" s="12" t="s">
        <v>78</v>
      </c>
      <c r="AY333" s="199" t="s">
        <v>167</v>
      </c>
    </row>
    <row r="334" spans="2:65" s="1" customFormat="1" ht="25.5" customHeight="1">
      <c r="B334" s="180"/>
      <c r="C334" s="181" t="s">
        <v>758</v>
      </c>
      <c r="D334" s="181" t="s">
        <v>169</v>
      </c>
      <c r="E334" s="182" t="s">
        <v>468</v>
      </c>
      <c r="F334" s="183" t="s">
        <v>759</v>
      </c>
      <c r="G334" s="184" t="s">
        <v>203</v>
      </c>
      <c r="H334" s="185">
        <v>243</v>
      </c>
      <c r="I334" s="186"/>
      <c r="J334" s="187">
        <f>ROUND(I334*H334,2)</f>
        <v>0</v>
      </c>
      <c r="K334" s="183" t="s">
        <v>5</v>
      </c>
      <c r="L334" s="41"/>
      <c r="M334" s="188" t="s">
        <v>5</v>
      </c>
      <c r="N334" s="189" t="s">
        <v>42</v>
      </c>
      <c r="O334" s="42"/>
      <c r="P334" s="190">
        <f>O334*H334</f>
        <v>0</v>
      </c>
      <c r="Q334" s="190">
        <v>0</v>
      </c>
      <c r="R334" s="190">
        <f>Q334*H334</f>
        <v>0</v>
      </c>
      <c r="S334" s="190">
        <v>0</v>
      </c>
      <c r="T334" s="191">
        <f>S334*H334</f>
        <v>0</v>
      </c>
      <c r="AR334" s="24" t="s">
        <v>256</v>
      </c>
      <c r="AT334" s="24" t="s">
        <v>169</v>
      </c>
      <c r="AU334" s="24" t="s">
        <v>80</v>
      </c>
      <c r="AY334" s="24" t="s">
        <v>167</v>
      </c>
      <c r="BE334" s="192">
        <f>IF(N334="základní",J334,0)</f>
        <v>0</v>
      </c>
      <c r="BF334" s="192">
        <f>IF(N334="snížená",J334,0)</f>
        <v>0</v>
      </c>
      <c r="BG334" s="192">
        <f>IF(N334="zákl. přenesená",J334,0)</f>
        <v>0</v>
      </c>
      <c r="BH334" s="192">
        <f>IF(N334="sníž. přenesená",J334,0)</f>
        <v>0</v>
      </c>
      <c r="BI334" s="192">
        <f>IF(N334="nulová",J334,0)</f>
        <v>0</v>
      </c>
      <c r="BJ334" s="24" t="s">
        <v>78</v>
      </c>
      <c r="BK334" s="192">
        <f>ROUND(I334*H334,2)</f>
        <v>0</v>
      </c>
      <c r="BL334" s="24" t="s">
        <v>256</v>
      </c>
      <c r="BM334" s="24" t="s">
        <v>760</v>
      </c>
    </row>
    <row r="335" spans="2:65" s="1" customFormat="1">
      <c r="B335" s="41"/>
      <c r="D335" s="193" t="s">
        <v>175</v>
      </c>
      <c r="F335" s="194" t="s">
        <v>759</v>
      </c>
      <c r="I335" s="195"/>
      <c r="L335" s="41"/>
      <c r="M335" s="196"/>
      <c r="N335" s="42"/>
      <c r="O335" s="42"/>
      <c r="P335" s="42"/>
      <c r="Q335" s="42"/>
      <c r="R335" s="42"/>
      <c r="S335" s="42"/>
      <c r="T335" s="70"/>
      <c r="AT335" s="24" t="s">
        <v>175</v>
      </c>
      <c r="AU335" s="24" t="s">
        <v>80</v>
      </c>
    </row>
    <row r="336" spans="2:65" s="1" customFormat="1" ht="27">
      <c r="B336" s="41"/>
      <c r="D336" s="193" t="s">
        <v>182</v>
      </c>
      <c r="F336" s="197" t="s">
        <v>522</v>
      </c>
      <c r="I336" s="195"/>
      <c r="L336" s="41"/>
      <c r="M336" s="196"/>
      <c r="N336" s="42"/>
      <c r="O336" s="42"/>
      <c r="P336" s="42"/>
      <c r="Q336" s="42"/>
      <c r="R336" s="42"/>
      <c r="S336" s="42"/>
      <c r="T336" s="70"/>
      <c r="AT336" s="24" t="s">
        <v>182</v>
      </c>
      <c r="AU336" s="24" t="s">
        <v>80</v>
      </c>
    </row>
    <row r="337" spans="2:65" s="14" customFormat="1">
      <c r="B337" s="227"/>
      <c r="D337" s="193" t="s">
        <v>184</v>
      </c>
      <c r="E337" s="228" t="s">
        <v>5</v>
      </c>
      <c r="F337" s="229" t="s">
        <v>761</v>
      </c>
      <c r="H337" s="228" t="s">
        <v>5</v>
      </c>
      <c r="I337" s="230"/>
      <c r="L337" s="227"/>
      <c r="M337" s="231"/>
      <c r="N337" s="232"/>
      <c r="O337" s="232"/>
      <c r="P337" s="232"/>
      <c r="Q337" s="232"/>
      <c r="R337" s="232"/>
      <c r="S337" s="232"/>
      <c r="T337" s="233"/>
      <c r="AT337" s="228" t="s">
        <v>184</v>
      </c>
      <c r="AU337" s="228" t="s">
        <v>80</v>
      </c>
      <c r="AV337" s="14" t="s">
        <v>78</v>
      </c>
      <c r="AW337" s="14" t="s">
        <v>35</v>
      </c>
      <c r="AX337" s="14" t="s">
        <v>71</v>
      </c>
      <c r="AY337" s="228" t="s">
        <v>167</v>
      </c>
    </row>
    <row r="338" spans="2:65" s="12" customFormat="1">
      <c r="B338" s="198"/>
      <c r="D338" s="193" t="s">
        <v>184</v>
      </c>
      <c r="E338" s="199" t="s">
        <v>5</v>
      </c>
      <c r="F338" s="200" t="s">
        <v>762</v>
      </c>
      <c r="H338" s="201">
        <v>243</v>
      </c>
      <c r="I338" s="202"/>
      <c r="L338" s="198"/>
      <c r="M338" s="203"/>
      <c r="N338" s="204"/>
      <c r="O338" s="204"/>
      <c r="P338" s="204"/>
      <c r="Q338" s="204"/>
      <c r="R338" s="204"/>
      <c r="S338" s="204"/>
      <c r="T338" s="205"/>
      <c r="AT338" s="199" t="s">
        <v>184</v>
      </c>
      <c r="AU338" s="199" t="s">
        <v>80</v>
      </c>
      <c r="AV338" s="12" t="s">
        <v>80</v>
      </c>
      <c r="AW338" s="12" t="s">
        <v>35</v>
      </c>
      <c r="AX338" s="12" t="s">
        <v>78</v>
      </c>
      <c r="AY338" s="199" t="s">
        <v>167</v>
      </c>
    </row>
    <row r="339" spans="2:65" s="11" customFormat="1" ht="29.85" customHeight="1">
      <c r="B339" s="167"/>
      <c r="D339" s="168" t="s">
        <v>70</v>
      </c>
      <c r="E339" s="178" t="s">
        <v>297</v>
      </c>
      <c r="F339" s="178" t="s">
        <v>298</v>
      </c>
      <c r="I339" s="170"/>
      <c r="J339" s="179">
        <f>BK339</f>
        <v>0</v>
      </c>
      <c r="L339" s="167"/>
      <c r="M339" s="172"/>
      <c r="N339" s="173"/>
      <c r="O339" s="173"/>
      <c r="P339" s="174">
        <f>SUM(P340:P347)</f>
        <v>0</v>
      </c>
      <c r="Q339" s="173"/>
      <c r="R339" s="174">
        <f>SUM(R340:R347)</f>
        <v>1.32192E-2</v>
      </c>
      <c r="S339" s="173"/>
      <c r="T339" s="175">
        <f>SUM(T340:T347)</f>
        <v>0</v>
      </c>
      <c r="AR339" s="168" t="s">
        <v>80</v>
      </c>
      <c r="AT339" s="176" t="s">
        <v>70</v>
      </c>
      <c r="AU339" s="176" t="s">
        <v>78</v>
      </c>
      <c r="AY339" s="168" t="s">
        <v>167</v>
      </c>
      <c r="BK339" s="177">
        <f>SUM(BK340:BK347)</f>
        <v>0</v>
      </c>
    </row>
    <row r="340" spans="2:65" s="1" customFormat="1" ht="25.5" customHeight="1">
      <c r="B340" s="180"/>
      <c r="C340" s="181" t="s">
        <v>763</v>
      </c>
      <c r="D340" s="181" t="s">
        <v>169</v>
      </c>
      <c r="E340" s="182" t="s">
        <v>764</v>
      </c>
      <c r="F340" s="183" t="s">
        <v>765</v>
      </c>
      <c r="G340" s="184" t="s">
        <v>230</v>
      </c>
      <c r="H340" s="185">
        <v>12.24</v>
      </c>
      <c r="I340" s="186"/>
      <c r="J340" s="187">
        <f>ROUND(I340*H340,2)</f>
        <v>0</v>
      </c>
      <c r="K340" s="183" t="s">
        <v>5</v>
      </c>
      <c r="L340" s="41"/>
      <c r="M340" s="188" t="s">
        <v>5</v>
      </c>
      <c r="N340" s="189" t="s">
        <v>42</v>
      </c>
      <c r="O340" s="42"/>
      <c r="P340" s="190">
        <f>O340*H340</f>
        <v>0</v>
      </c>
      <c r="Q340" s="190">
        <v>5.4000000000000001E-4</v>
      </c>
      <c r="R340" s="190">
        <f>Q340*H340</f>
        <v>6.6096000000000002E-3</v>
      </c>
      <c r="S340" s="190">
        <v>0</v>
      </c>
      <c r="T340" s="191">
        <f>S340*H340</f>
        <v>0</v>
      </c>
      <c r="AR340" s="24" t="s">
        <v>256</v>
      </c>
      <c r="AT340" s="24" t="s">
        <v>169</v>
      </c>
      <c r="AU340" s="24" t="s">
        <v>80</v>
      </c>
      <c r="AY340" s="24" t="s">
        <v>167</v>
      </c>
      <c r="BE340" s="192">
        <f>IF(N340="základní",J340,0)</f>
        <v>0</v>
      </c>
      <c r="BF340" s="192">
        <f>IF(N340="snížená",J340,0)</f>
        <v>0</v>
      </c>
      <c r="BG340" s="192">
        <f>IF(N340="zákl. přenesená",J340,0)</f>
        <v>0</v>
      </c>
      <c r="BH340" s="192">
        <f>IF(N340="sníž. přenesená",J340,0)</f>
        <v>0</v>
      </c>
      <c r="BI340" s="192">
        <f>IF(N340="nulová",J340,0)</f>
        <v>0</v>
      </c>
      <c r="BJ340" s="24" t="s">
        <v>78</v>
      </c>
      <c r="BK340" s="192">
        <f>ROUND(I340*H340,2)</f>
        <v>0</v>
      </c>
      <c r="BL340" s="24" t="s">
        <v>256</v>
      </c>
      <c r="BM340" s="24" t="s">
        <v>766</v>
      </c>
    </row>
    <row r="341" spans="2:65" s="1" customFormat="1" ht="27">
      <c r="B341" s="41"/>
      <c r="D341" s="193" t="s">
        <v>175</v>
      </c>
      <c r="F341" s="194" t="s">
        <v>767</v>
      </c>
      <c r="I341" s="195"/>
      <c r="L341" s="41"/>
      <c r="M341" s="196"/>
      <c r="N341" s="42"/>
      <c r="O341" s="42"/>
      <c r="P341" s="42"/>
      <c r="Q341" s="42"/>
      <c r="R341" s="42"/>
      <c r="S341" s="42"/>
      <c r="T341" s="70"/>
      <c r="AT341" s="24" t="s">
        <v>175</v>
      </c>
      <c r="AU341" s="24" t="s">
        <v>80</v>
      </c>
    </row>
    <row r="342" spans="2:65" s="1" customFormat="1" ht="16.5" customHeight="1">
      <c r="B342" s="180"/>
      <c r="C342" s="181" t="s">
        <v>768</v>
      </c>
      <c r="D342" s="181" t="s">
        <v>169</v>
      </c>
      <c r="E342" s="182" t="s">
        <v>769</v>
      </c>
      <c r="F342" s="183" t="s">
        <v>770</v>
      </c>
      <c r="G342" s="184" t="s">
        <v>230</v>
      </c>
      <c r="H342" s="185">
        <v>12.24</v>
      </c>
      <c r="I342" s="186"/>
      <c r="J342" s="187">
        <f>ROUND(I342*H342,2)</f>
        <v>0</v>
      </c>
      <c r="K342" s="183" t="s">
        <v>179</v>
      </c>
      <c r="L342" s="41"/>
      <c r="M342" s="188" t="s">
        <v>5</v>
      </c>
      <c r="N342" s="189" t="s">
        <v>42</v>
      </c>
      <c r="O342" s="42"/>
      <c r="P342" s="190">
        <f>O342*H342</f>
        <v>0</v>
      </c>
      <c r="Q342" s="190">
        <v>5.4000000000000001E-4</v>
      </c>
      <c r="R342" s="190">
        <f>Q342*H342</f>
        <v>6.6096000000000002E-3</v>
      </c>
      <c r="S342" s="190">
        <v>0</v>
      </c>
      <c r="T342" s="191">
        <f>S342*H342</f>
        <v>0</v>
      </c>
      <c r="AR342" s="24" t="s">
        <v>256</v>
      </c>
      <c r="AT342" s="24" t="s">
        <v>169</v>
      </c>
      <c r="AU342" s="24" t="s">
        <v>80</v>
      </c>
      <c r="AY342" s="24" t="s">
        <v>167</v>
      </c>
      <c r="BE342" s="192">
        <f>IF(N342="základní",J342,0)</f>
        <v>0</v>
      </c>
      <c r="BF342" s="192">
        <f>IF(N342="snížená",J342,0)</f>
        <v>0</v>
      </c>
      <c r="BG342" s="192">
        <f>IF(N342="zákl. přenesená",J342,0)</f>
        <v>0</v>
      </c>
      <c r="BH342" s="192">
        <f>IF(N342="sníž. přenesená",J342,0)</f>
        <v>0</v>
      </c>
      <c r="BI342" s="192">
        <f>IF(N342="nulová",J342,0)</f>
        <v>0</v>
      </c>
      <c r="BJ342" s="24" t="s">
        <v>78</v>
      </c>
      <c r="BK342" s="192">
        <f>ROUND(I342*H342,2)</f>
        <v>0</v>
      </c>
      <c r="BL342" s="24" t="s">
        <v>256</v>
      </c>
      <c r="BM342" s="24" t="s">
        <v>771</v>
      </c>
    </row>
    <row r="343" spans="2:65" s="1" customFormat="1" ht="27">
      <c r="B343" s="41"/>
      <c r="D343" s="193" t="s">
        <v>175</v>
      </c>
      <c r="F343" s="194" t="s">
        <v>767</v>
      </c>
      <c r="I343" s="195"/>
      <c r="L343" s="41"/>
      <c r="M343" s="196"/>
      <c r="N343" s="42"/>
      <c r="O343" s="42"/>
      <c r="P343" s="42"/>
      <c r="Q343" s="42"/>
      <c r="R343" s="42"/>
      <c r="S343" s="42"/>
      <c r="T343" s="70"/>
      <c r="AT343" s="24" t="s">
        <v>175</v>
      </c>
      <c r="AU343" s="24" t="s">
        <v>80</v>
      </c>
    </row>
    <row r="344" spans="2:65" s="12" customFormat="1">
      <c r="B344" s="198"/>
      <c r="D344" s="193" t="s">
        <v>184</v>
      </c>
      <c r="E344" s="199" t="s">
        <v>5</v>
      </c>
      <c r="F344" s="200" t="s">
        <v>772</v>
      </c>
      <c r="H344" s="201">
        <v>17.940000000000001</v>
      </c>
      <c r="I344" s="202"/>
      <c r="L344" s="198"/>
      <c r="M344" s="203"/>
      <c r="N344" s="204"/>
      <c r="O344" s="204"/>
      <c r="P344" s="204"/>
      <c r="Q344" s="204"/>
      <c r="R344" s="204"/>
      <c r="S344" s="204"/>
      <c r="T344" s="205"/>
      <c r="AT344" s="199" t="s">
        <v>184</v>
      </c>
      <c r="AU344" s="199" t="s">
        <v>80</v>
      </c>
      <c r="AV344" s="12" t="s">
        <v>80</v>
      </c>
      <c r="AW344" s="12" t="s">
        <v>35</v>
      </c>
      <c r="AX344" s="12" t="s">
        <v>71</v>
      </c>
      <c r="AY344" s="199" t="s">
        <v>167</v>
      </c>
    </row>
    <row r="345" spans="2:65" s="12" customFormat="1">
      <c r="B345" s="198"/>
      <c r="D345" s="193" t="s">
        <v>184</v>
      </c>
      <c r="E345" s="199" t="s">
        <v>5</v>
      </c>
      <c r="F345" s="200" t="s">
        <v>773</v>
      </c>
      <c r="H345" s="201">
        <v>-12</v>
      </c>
      <c r="I345" s="202"/>
      <c r="L345" s="198"/>
      <c r="M345" s="203"/>
      <c r="N345" s="204"/>
      <c r="O345" s="204"/>
      <c r="P345" s="204"/>
      <c r="Q345" s="204"/>
      <c r="R345" s="204"/>
      <c r="S345" s="204"/>
      <c r="T345" s="205"/>
      <c r="AT345" s="199" t="s">
        <v>184</v>
      </c>
      <c r="AU345" s="199" t="s">
        <v>80</v>
      </c>
      <c r="AV345" s="12" t="s">
        <v>80</v>
      </c>
      <c r="AW345" s="12" t="s">
        <v>35</v>
      </c>
      <c r="AX345" s="12" t="s">
        <v>71</v>
      </c>
      <c r="AY345" s="199" t="s">
        <v>167</v>
      </c>
    </row>
    <row r="346" spans="2:65" s="12" customFormat="1">
      <c r="B346" s="198"/>
      <c r="D346" s="193" t="s">
        <v>184</v>
      </c>
      <c r="E346" s="199" t="s">
        <v>5</v>
      </c>
      <c r="F346" s="200" t="s">
        <v>774</v>
      </c>
      <c r="H346" s="201">
        <v>6.3</v>
      </c>
      <c r="I346" s="202"/>
      <c r="L346" s="198"/>
      <c r="M346" s="203"/>
      <c r="N346" s="204"/>
      <c r="O346" s="204"/>
      <c r="P346" s="204"/>
      <c r="Q346" s="204"/>
      <c r="R346" s="204"/>
      <c r="S346" s="204"/>
      <c r="T346" s="205"/>
      <c r="AT346" s="199" t="s">
        <v>184</v>
      </c>
      <c r="AU346" s="199" t="s">
        <v>80</v>
      </c>
      <c r="AV346" s="12" t="s">
        <v>80</v>
      </c>
      <c r="AW346" s="12" t="s">
        <v>35</v>
      </c>
      <c r="AX346" s="12" t="s">
        <v>71</v>
      </c>
      <c r="AY346" s="199" t="s">
        <v>167</v>
      </c>
    </row>
    <row r="347" spans="2:65" s="13" customFormat="1">
      <c r="B347" s="219"/>
      <c r="D347" s="193" t="s">
        <v>184</v>
      </c>
      <c r="E347" s="220" t="s">
        <v>5</v>
      </c>
      <c r="F347" s="221" t="s">
        <v>350</v>
      </c>
      <c r="H347" s="222">
        <v>12.24</v>
      </c>
      <c r="I347" s="223"/>
      <c r="L347" s="219"/>
      <c r="M347" s="238"/>
      <c r="N347" s="239"/>
      <c r="O347" s="239"/>
      <c r="P347" s="239"/>
      <c r="Q347" s="239"/>
      <c r="R347" s="239"/>
      <c r="S347" s="239"/>
      <c r="T347" s="240"/>
      <c r="AT347" s="220" t="s">
        <v>184</v>
      </c>
      <c r="AU347" s="220" t="s">
        <v>80</v>
      </c>
      <c r="AV347" s="13" t="s">
        <v>173</v>
      </c>
      <c r="AW347" s="13" t="s">
        <v>35</v>
      </c>
      <c r="AX347" s="13" t="s">
        <v>78</v>
      </c>
      <c r="AY347" s="220" t="s">
        <v>167</v>
      </c>
    </row>
    <row r="348" spans="2:65" s="1" customFormat="1" ht="6.95" customHeight="1">
      <c r="B348" s="56"/>
      <c r="C348" s="57"/>
      <c r="D348" s="57"/>
      <c r="E348" s="57"/>
      <c r="F348" s="57"/>
      <c r="G348" s="57"/>
      <c r="H348" s="57"/>
      <c r="I348" s="134"/>
      <c r="J348" s="57"/>
      <c r="K348" s="57"/>
      <c r="L348" s="41"/>
    </row>
  </sheetData>
  <autoFilter ref="C96:K347"/>
  <mergeCells count="13">
    <mergeCell ref="E89:H89"/>
    <mergeCell ref="G1:H1"/>
    <mergeCell ref="L2:V2"/>
    <mergeCell ref="E49:H49"/>
    <mergeCell ref="E51:H51"/>
    <mergeCell ref="J55:J56"/>
    <mergeCell ref="E85:H85"/>
    <mergeCell ref="E87:H87"/>
    <mergeCell ref="E7:H7"/>
    <mergeCell ref="E9:H9"/>
    <mergeCell ref="E11:H11"/>
    <mergeCell ref="E26:H26"/>
    <mergeCell ref="E47:H47"/>
  </mergeCells>
  <hyperlinks>
    <hyperlink ref="F1:G1" location="C2" display="1) Krycí list soupisu"/>
    <hyperlink ref="G1:H1" location="C58" display="2) Rekapitulace"/>
    <hyperlink ref="J1" location="C9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66"/>
  <sheetViews>
    <sheetView showGridLines="0" workbookViewId="0">
      <pane ySplit="1" topLeftCell="A124" activePane="bottomLeft" state="frozen"/>
      <selection pane="bottomLeft" activeCell="F142" sqref="F142"/>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94</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775</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ROUND(J89,2)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ROUND(SUM(BE89:BE165), 2)</f>
        <v>0</v>
      </c>
      <c r="G32" s="42"/>
      <c r="H32" s="42"/>
      <c r="I32" s="126">
        <v>0.21</v>
      </c>
      <c r="J32" s="125">
        <f>ROUND(ROUND((SUM(BE89:BE165)), 2)*I32, 2)</f>
        <v>0</v>
      </c>
      <c r="K32" s="45"/>
    </row>
    <row r="33" spans="2:11" s="1" customFormat="1" ht="14.45" customHeight="1">
      <c r="B33" s="41"/>
      <c r="C33" s="42"/>
      <c r="D33" s="42"/>
      <c r="E33" s="49" t="s">
        <v>43</v>
      </c>
      <c r="F33" s="125">
        <f>ROUND(SUM(BF89:BF165), 2)</f>
        <v>0</v>
      </c>
      <c r="G33" s="42"/>
      <c r="H33" s="42"/>
      <c r="I33" s="126">
        <v>0.15</v>
      </c>
      <c r="J33" s="125">
        <f>ROUND(ROUND((SUM(BF89:BF165)), 2)*I33, 2)</f>
        <v>0</v>
      </c>
      <c r="K33" s="45"/>
    </row>
    <row r="34" spans="2:11" s="1" customFormat="1" ht="14.45" hidden="1" customHeight="1">
      <c r="B34" s="41"/>
      <c r="C34" s="42"/>
      <c r="D34" s="42"/>
      <c r="E34" s="49" t="s">
        <v>44</v>
      </c>
      <c r="F34" s="125">
        <f>ROUND(SUM(BG89:BG165), 2)</f>
        <v>0</v>
      </c>
      <c r="G34" s="42"/>
      <c r="H34" s="42"/>
      <c r="I34" s="126">
        <v>0.21</v>
      </c>
      <c r="J34" s="125">
        <v>0</v>
      </c>
      <c r="K34" s="45"/>
    </row>
    <row r="35" spans="2:11" s="1" customFormat="1" ht="14.45" hidden="1" customHeight="1">
      <c r="B35" s="41"/>
      <c r="C35" s="42"/>
      <c r="D35" s="42"/>
      <c r="E35" s="49" t="s">
        <v>45</v>
      </c>
      <c r="F35" s="125">
        <f>ROUND(SUM(BH89:BH165), 2)</f>
        <v>0</v>
      </c>
      <c r="G35" s="42"/>
      <c r="H35" s="42"/>
      <c r="I35" s="126">
        <v>0.15</v>
      </c>
      <c r="J35" s="125">
        <v>0</v>
      </c>
      <c r="K35" s="45"/>
    </row>
    <row r="36" spans="2:11" s="1" customFormat="1" ht="14.45" hidden="1" customHeight="1">
      <c r="B36" s="41"/>
      <c r="C36" s="42"/>
      <c r="D36" s="42"/>
      <c r="E36" s="49" t="s">
        <v>46</v>
      </c>
      <c r="F36" s="125">
        <f>ROUND(SUM(BI89:BI165),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004 - SO 104 Vyspravení dosazovací nádrže</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J89</f>
        <v>0</v>
      </c>
      <c r="K60" s="45"/>
      <c r="AU60" s="24" t="s">
        <v>142</v>
      </c>
    </row>
    <row r="61" spans="2:47" s="8" customFormat="1" ht="24.95" customHeight="1">
      <c r="B61" s="142"/>
      <c r="C61" s="143"/>
      <c r="D61" s="144" t="s">
        <v>143</v>
      </c>
      <c r="E61" s="145"/>
      <c r="F61" s="145"/>
      <c r="G61" s="145"/>
      <c r="H61" s="145"/>
      <c r="I61" s="146"/>
      <c r="J61" s="147">
        <f>J90</f>
        <v>0</v>
      </c>
      <c r="K61" s="148"/>
    </row>
    <row r="62" spans="2:47" s="9" customFormat="1" ht="19.899999999999999" customHeight="1">
      <c r="B62" s="149"/>
      <c r="C62" s="150"/>
      <c r="D62" s="151" t="s">
        <v>322</v>
      </c>
      <c r="E62" s="152"/>
      <c r="F62" s="152"/>
      <c r="G62" s="152"/>
      <c r="H62" s="152"/>
      <c r="I62" s="153"/>
      <c r="J62" s="154">
        <f>J91</f>
        <v>0</v>
      </c>
      <c r="K62" s="155"/>
    </row>
    <row r="63" spans="2:47" s="9" customFormat="1" ht="19.899999999999999" customHeight="1">
      <c r="B63" s="149"/>
      <c r="C63" s="150"/>
      <c r="D63" s="151" t="s">
        <v>145</v>
      </c>
      <c r="E63" s="152"/>
      <c r="F63" s="152"/>
      <c r="G63" s="152"/>
      <c r="H63" s="152"/>
      <c r="I63" s="153"/>
      <c r="J63" s="154">
        <f>J96</f>
        <v>0</v>
      </c>
      <c r="K63" s="155"/>
    </row>
    <row r="64" spans="2:47" s="9" customFormat="1" ht="19.899999999999999" customHeight="1">
      <c r="B64" s="149"/>
      <c r="C64" s="150"/>
      <c r="D64" s="151" t="s">
        <v>146</v>
      </c>
      <c r="E64" s="152"/>
      <c r="F64" s="152"/>
      <c r="G64" s="152"/>
      <c r="H64" s="152"/>
      <c r="I64" s="153"/>
      <c r="J64" s="154">
        <f>J141</f>
        <v>0</v>
      </c>
      <c r="K64" s="155"/>
    </row>
    <row r="65" spans="2:12" s="9" customFormat="1" ht="19.899999999999999" customHeight="1">
      <c r="B65" s="149"/>
      <c r="C65" s="150"/>
      <c r="D65" s="151" t="s">
        <v>147</v>
      </c>
      <c r="E65" s="152"/>
      <c r="F65" s="152"/>
      <c r="G65" s="152"/>
      <c r="H65" s="152"/>
      <c r="I65" s="153"/>
      <c r="J65" s="154">
        <f>J149</f>
        <v>0</v>
      </c>
      <c r="K65" s="155"/>
    </row>
    <row r="66" spans="2:12" s="8" customFormat="1" ht="24.95" customHeight="1">
      <c r="B66" s="142"/>
      <c r="C66" s="143"/>
      <c r="D66" s="144" t="s">
        <v>148</v>
      </c>
      <c r="E66" s="145"/>
      <c r="F66" s="145"/>
      <c r="G66" s="145"/>
      <c r="H66" s="145"/>
      <c r="I66" s="146"/>
      <c r="J66" s="147">
        <f>J152</f>
        <v>0</v>
      </c>
      <c r="K66" s="148"/>
    </row>
    <row r="67" spans="2:12" s="9" customFormat="1" ht="19.899999999999999" customHeight="1">
      <c r="B67" s="149"/>
      <c r="C67" s="150"/>
      <c r="D67" s="151" t="s">
        <v>149</v>
      </c>
      <c r="E67" s="152"/>
      <c r="F67" s="152"/>
      <c r="G67" s="152"/>
      <c r="H67" s="152"/>
      <c r="I67" s="153"/>
      <c r="J67" s="154">
        <f>J153</f>
        <v>0</v>
      </c>
      <c r="K67" s="155"/>
    </row>
    <row r="68" spans="2:12" s="1" customFormat="1" ht="21.75" customHeight="1">
      <c r="B68" s="41"/>
      <c r="C68" s="42"/>
      <c r="D68" s="42"/>
      <c r="E68" s="42"/>
      <c r="F68" s="42"/>
      <c r="G68" s="42"/>
      <c r="H68" s="42"/>
      <c r="I68" s="113"/>
      <c r="J68" s="42"/>
      <c r="K68" s="45"/>
    </row>
    <row r="69" spans="2:12" s="1" customFormat="1" ht="6.95" customHeight="1">
      <c r="B69" s="56"/>
      <c r="C69" s="57"/>
      <c r="D69" s="57"/>
      <c r="E69" s="57"/>
      <c r="F69" s="57"/>
      <c r="G69" s="57"/>
      <c r="H69" s="57"/>
      <c r="I69" s="134"/>
      <c r="J69" s="57"/>
      <c r="K69" s="58"/>
    </row>
    <row r="73" spans="2:12" s="1" customFormat="1" ht="6.95" customHeight="1">
      <c r="B73" s="59"/>
      <c r="C73" s="60"/>
      <c r="D73" s="60"/>
      <c r="E73" s="60"/>
      <c r="F73" s="60"/>
      <c r="G73" s="60"/>
      <c r="H73" s="60"/>
      <c r="I73" s="135"/>
      <c r="J73" s="60"/>
      <c r="K73" s="60"/>
      <c r="L73" s="41"/>
    </row>
    <row r="74" spans="2:12" s="1" customFormat="1" ht="36.950000000000003" customHeight="1">
      <c r="B74" s="41"/>
      <c r="C74" s="61" t="s">
        <v>151</v>
      </c>
      <c r="L74" s="41"/>
    </row>
    <row r="75" spans="2:12" s="1" customFormat="1" ht="6.95" customHeight="1">
      <c r="B75" s="41"/>
      <c r="L75" s="41"/>
    </row>
    <row r="76" spans="2:12" s="1" customFormat="1" ht="14.45" customHeight="1">
      <c r="B76" s="41"/>
      <c r="C76" s="63" t="s">
        <v>19</v>
      </c>
      <c r="L76" s="41"/>
    </row>
    <row r="77" spans="2:12" s="1" customFormat="1" ht="16.5" customHeight="1">
      <c r="B77" s="41"/>
      <c r="E77" s="463" t="str">
        <f>E7</f>
        <v>Rekonstrukce ČOV v Sanatoriu Jablunkov, a.s.</v>
      </c>
      <c r="F77" s="464"/>
      <c r="G77" s="464"/>
      <c r="H77" s="464"/>
      <c r="L77" s="41"/>
    </row>
    <row r="78" spans="2:12" ht="15">
      <c r="B78" s="28"/>
      <c r="C78" s="63" t="s">
        <v>134</v>
      </c>
      <c r="L78" s="28"/>
    </row>
    <row r="79" spans="2:12" s="1" customFormat="1" ht="16.5" customHeight="1">
      <c r="B79" s="41"/>
      <c r="E79" s="463" t="s">
        <v>135</v>
      </c>
      <c r="F79" s="457"/>
      <c r="G79" s="457"/>
      <c r="H79" s="457"/>
      <c r="L79" s="41"/>
    </row>
    <row r="80" spans="2:12" s="1" customFormat="1" ht="14.45" customHeight="1">
      <c r="B80" s="41"/>
      <c r="C80" s="63" t="s">
        <v>136</v>
      </c>
      <c r="L80" s="41"/>
    </row>
    <row r="81" spans="2:65" s="1" customFormat="1" ht="17.25" customHeight="1">
      <c r="B81" s="41"/>
      <c r="E81" s="434" t="str">
        <f>E11</f>
        <v>004 - SO 104 Vyspravení dosazovací nádrže</v>
      </c>
      <c r="F81" s="457"/>
      <c r="G81" s="457"/>
      <c r="H81" s="457"/>
      <c r="L81" s="41"/>
    </row>
    <row r="82" spans="2:65" s="1" customFormat="1" ht="6.95" customHeight="1">
      <c r="B82" s="41"/>
      <c r="L82" s="41"/>
    </row>
    <row r="83" spans="2:65" s="1" customFormat="1" ht="18" customHeight="1">
      <c r="B83" s="41"/>
      <c r="C83" s="63" t="s">
        <v>23</v>
      </c>
      <c r="F83" s="156" t="str">
        <f>F14</f>
        <v xml:space="preserve"> </v>
      </c>
      <c r="I83" s="157" t="s">
        <v>25</v>
      </c>
      <c r="J83" s="67" t="str">
        <f>IF(J14="","",J14)</f>
        <v>9. 7. 2018</v>
      </c>
      <c r="L83" s="41"/>
    </row>
    <row r="84" spans="2:65" s="1" customFormat="1" ht="6.95" customHeight="1">
      <c r="B84" s="41"/>
      <c r="L84" s="41"/>
    </row>
    <row r="85" spans="2:65" s="1" customFormat="1" ht="15">
      <c r="B85" s="41"/>
      <c r="C85" s="63" t="s">
        <v>27</v>
      </c>
      <c r="F85" s="156" t="str">
        <f>E17</f>
        <v>Sanatorium Jablunkov a.s.</v>
      </c>
      <c r="I85" s="157" t="s">
        <v>33</v>
      </c>
      <c r="J85" s="156" t="str">
        <f>E23</f>
        <v>Sweco Hydroprojekt a.s., divize Morava</v>
      </c>
      <c r="L85" s="41"/>
    </row>
    <row r="86" spans="2:65" s="1" customFormat="1" ht="14.45" customHeight="1">
      <c r="B86" s="41"/>
      <c r="C86" s="63" t="s">
        <v>31</v>
      </c>
      <c r="F86" s="156" t="str">
        <f>IF(E20="","",E20)</f>
        <v/>
      </c>
      <c r="L86" s="41"/>
    </row>
    <row r="87" spans="2:65" s="1" customFormat="1" ht="10.35" customHeight="1">
      <c r="B87" s="41"/>
      <c r="L87" s="41"/>
    </row>
    <row r="88" spans="2:65" s="10" customFormat="1" ht="29.25" customHeight="1">
      <c r="B88" s="158"/>
      <c r="C88" s="159" t="s">
        <v>152</v>
      </c>
      <c r="D88" s="160" t="s">
        <v>56</v>
      </c>
      <c r="E88" s="160" t="s">
        <v>52</v>
      </c>
      <c r="F88" s="160" t="s">
        <v>153</v>
      </c>
      <c r="G88" s="160" t="s">
        <v>154</v>
      </c>
      <c r="H88" s="160" t="s">
        <v>155</v>
      </c>
      <c r="I88" s="161" t="s">
        <v>156</v>
      </c>
      <c r="J88" s="160" t="s">
        <v>140</v>
      </c>
      <c r="K88" s="162" t="s">
        <v>157</v>
      </c>
      <c r="L88" s="158"/>
      <c r="M88" s="73" t="s">
        <v>158</v>
      </c>
      <c r="N88" s="74" t="s">
        <v>41</v>
      </c>
      <c r="O88" s="74" t="s">
        <v>159</v>
      </c>
      <c r="P88" s="74" t="s">
        <v>160</v>
      </c>
      <c r="Q88" s="74" t="s">
        <v>161</v>
      </c>
      <c r="R88" s="74" t="s">
        <v>162</v>
      </c>
      <c r="S88" s="74" t="s">
        <v>163</v>
      </c>
      <c r="T88" s="75" t="s">
        <v>164</v>
      </c>
    </row>
    <row r="89" spans="2:65" s="1" customFormat="1" ht="29.25" customHeight="1">
      <c r="B89" s="41"/>
      <c r="C89" s="77" t="s">
        <v>141</v>
      </c>
      <c r="J89" s="163">
        <f>BK89</f>
        <v>0</v>
      </c>
      <c r="L89" s="41"/>
      <c r="M89" s="76"/>
      <c r="N89" s="68"/>
      <c r="O89" s="68"/>
      <c r="P89" s="164">
        <f>P90+P152</f>
        <v>0</v>
      </c>
      <c r="Q89" s="68"/>
      <c r="R89" s="164">
        <f>R90+R152</f>
        <v>10.807281</v>
      </c>
      <c r="S89" s="68"/>
      <c r="T89" s="165">
        <f>T90+T152</f>
        <v>11.483400000000001</v>
      </c>
      <c r="AT89" s="24" t="s">
        <v>70</v>
      </c>
      <c r="AU89" s="24" t="s">
        <v>142</v>
      </c>
      <c r="BK89" s="166">
        <f>BK90+BK152</f>
        <v>0</v>
      </c>
    </row>
    <row r="90" spans="2:65" s="11" customFormat="1" ht="37.35" customHeight="1">
      <c r="B90" s="167"/>
      <c r="D90" s="168" t="s">
        <v>70</v>
      </c>
      <c r="E90" s="169" t="s">
        <v>165</v>
      </c>
      <c r="F90" s="169" t="s">
        <v>166</v>
      </c>
      <c r="I90" s="170"/>
      <c r="J90" s="171">
        <f>BK90</f>
        <v>0</v>
      </c>
      <c r="L90" s="167"/>
      <c r="M90" s="172"/>
      <c r="N90" s="173"/>
      <c r="O90" s="173"/>
      <c r="P90" s="174">
        <f>P91+P96+P141+P149</f>
        <v>0</v>
      </c>
      <c r="Q90" s="173"/>
      <c r="R90" s="174">
        <f>R91+R96+R141+R149</f>
        <v>10.807281</v>
      </c>
      <c r="S90" s="173"/>
      <c r="T90" s="175">
        <f>T91+T96+T141+T149</f>
        <v>11.483400000000001</v>
      </c>
      <c r="AR90" s="168" t="s">
        <v>78</v>
      </c>
      <c r="AT90" s="176" t="s">
        <v>70</v>
      </c>
      <c r="AU90" s="176" t="s">
        <v>71</v>
      </c>
      <c r="AY90" s="168" t="s">
        <v>167</v>
      </c>
      <c r="BK90" s="177">
        <f>BK91+BK96+BK141+BK149</f>
        <v>0</v>
      </c>
    </row>
    <row r="91" spans="2:65" s="11" customFormat="1" ht="19.899999999999999" customHeight="1">
      <c r="B91" s="167"/>
      <c r="D91" s="168" t="s">
        <v>70</v>
      </c>
      <c r="E91" s="178" t="s">
        <v>217</v>
      </c>
      <c r="F91" s="178" t="s">
        <v>386</v>
      </c>
      <c r="I91" s="170"/>
      <c r="J91" s="179">
        <f>BK91</f>
        <v>0</v>
      </c>
      <c r="L91" s="167"/>
      <c r="M91" s="172"/>
      <c r="N91" s="173"/>
      <c r="O91" s="173"/>
      <c r="P91" s="174">
        <f>SUM(P92:P95)</f>
        <v>0</v>
      </c>
      <c r="Q91" s="173"/>
      <c r="R91" s="174">
        <f>SUM(R92:R95)</f>
        <v>0</v>
      </c>
      <c r="S91" s="173"/>
      <c r="T91" s="175">
        <f>SUM(T92:T95)</f>
        <v>0.1</v>
      </c>
      <c r="AR91" s="168" t="s">
        <v>78</v>
      </c>
      <c r="AT91" s="176" t="s">
        <v>70</v>
      </c>
      <c r="AU91" s="176" t="s">
        <v>78</v>
      </c>
      <c r="AY91" s="168" t="s">
        <v>167</v>
      </c>
      <c r="BK91" s="177">
        <f>SUM(BK92:BK95)</f>
        <v>0</v>
      </c>
    </row>
    <row r="92" spans="2:65" s="1" customFormat="1" ht="25.5" customHeight="1">
      <c r="B92" s="180"/>
      <c r="C92" s="181" t="s">
        <v>78</v>
      </c>
      <c r="D92" s="181" t="s">
        <v>169</v>
      </c>
      <c r="E92" s="182" t="s">
        <v>391</v>
      </c>
      <c r="F92" s="183" t="s">
        <v>392</v>
      </c>
      <c r="G92" s="184" t="s">
        <v>369</v>
      </c>
      <c r="H92" s="185">
        <v>1</v>
      </c>
      <c r="I92" s="186"/>
      <c r="J92" s="187">
        <f>ROUND(I92*H92,2)</f>
        <v>0</v>
      </c>
      <c r="K92" s="183" t="s">
        <v>179</v>
      </c>
      <c r="L92" s="41"/>
      <c r="M92" s="188" t="s">
        <v>5</v>
      </c>
      <c r="N92" s="189" t="s">
        <v>42</v>
      </c>
      <c r="O92" s="42"/>
      <c r="P92" s="190">
        <f>O92*H92</f>
        <v>0</v>
      </c>
      <c r="Q92" s="190">
        <v>0</v>
      </c>
      <c r="R92" s="190">
        <f>Q92*H92</f>
        <v>0</v>
      </c>
      <c r="S92" s="190">
        <v>0.1</v>
      </c>
      <c r="T92" s="191">
        <f>S92*H92</f>
        <v>0.1</v>
      </c>
      <c r="AR92" s="24" t="s">
        <v>173</v>
      </c>
      <c r="AT92" s="24" t="s">
        <v>169</v>
      </c>
      <c r="AU92" s="24" t="s">
        <v>80</v>
      </c>
      <c r="AY92" s="24" t="s">
        <v>167</v>
      </c>
      <c r="BE92" s="192">
        <f>IF(N92="základní",J92,0)</f>
        <v>0</v>
      </c>
      <c r="BF92" s="192">
        <f>IF(N92="snížená",J92,0)</f>
        <v>0</v>
      </c>
      <c r="BG92" s="192">
        <f>IF(N92="zákl. přenesená",J92,0)</f>
        <v>0</v>
      </c>
      <c r="BH92" s="192">
        <f>IF(N92="sníž. přenesená",J92,0)</f>
        <v>0</v>
      </c>
      <c r="BI92" s="192">
        <f>IF(N92="nulová",J92,0)</f>
        <v>0</v>
      </c>
      <c r="BJ92" s="24" t="s">
        <v>78</v>
      </c>
      <c r="BK92" s="192">
        <f>ROUND(I92*H92,2)</f>
        <v>0</v>
      </c>
      <c r="BL92" s="24" t="s">
        <v>173</v>
      </c>
      <c r="BM92" s="24" t="s">
        <v>776</v>
      </c>
    </row>
    <row r="93" spans="2:65" s="1" customFormat="1">
      <c r="B93" s="41"/>
      <c r="D93" s="193" t="s">
        <v>175</v>
      </c>
      <c r="F93" s="194" t="s">
        <v>394</v>
      </c>
      <c r="I93" s="195"/>
      <c r="L93" s="41"/>
      <c r="M93" s="196"/>
      <c r="N93" s="42"/>
      <c r="O93" s="42"/>
      <c r="P93" s="42"/>
      <c r="Q93" s="42"/>
      <c r="R93" s="42"/>
      <c r="S93" s="42"/>
      <c r="T93" s="70"/>
      <c r="AT93" s="24" t="s">
        <v>175</v>
      </c>
      <c r="AU93" s="24" t="s">
        <v>80</v>
      </c>
    </row>
    <row r="94" spans="2:65" s="1" customFormat="1" ht="27">
      <c r="B94" s="41"/>
      <c r="D94" s="193" t="s">
        <v>182</v>
      </c>
      <c r="F94" s="197" t="s">
        <v>777</v>
      </c>
      <c r="I94" s="195"/>
      <c r="L94" s="41"/>
      <c r="M94" s="196"/>
      <c r="N94" s="42"/>
      <c r="O94" s="42"/>
      <c r="P94" s="42"/>
      <c r="Q94" s="42"/>
      <c r="R94" s="42"/>
      <c r="S94" s="42"/>
      <c r="T94" s="70"/>
      <c r="AT94" s="24" t="s">
        <v>182</v>
      </c>
      <c r="AU94" s="24" t="s">
        <v>80</v>
      </c>
    </row>
    <row r="95" spans="2:65" s="12" customFormat="1">
      <c r="B95" s="198"/>
      <c r="D95" s="193" t="s">
        <v>184</v>
      </c>
      <c r="E95" s="199" t="s">
        <v>5</v>
      </c>
      <c r="F95" s="200" t="s">
        <v>78</v>
      </c>
      <c r="H95" s="201">
        <v>1</v>
      </c>
      <c r="I95" s="202"/>
      <c r="L95" s="198"/>
      <c r="M95" s="203"/>
      <c r="N95" s="204"/>
      <c r="O95" s="204"/>
      <c r="P95" s="204"/>
      <c r="Q95" s="204"/>
      <c r="R95" s="204"/>
      <c r="S95" s="204"/>
      <c r="T95" s="205"/>
      <c r="AT95" s="199" t="s">
        <v>184</v>
      </c>
      <c r="AU95" s="199" t="s">
        <v>80</v>
      </c>
      <c r="AV95" s="12" t="s">
        <v>80</v>
      </c>
      <c r="AW95" s="12" t="s">
        <v>35</v>
      </c>
      <c r="AX95" s="12" t="s">
        <v>78</v>
      </c>
      <c r="AY95" s="199" t="s">
        <v>167</v>
      </c>
    </row>
    <row r="96" spans="2:65" s="11" customFormat="1" ht="29.85" customHeight="1">
      <c r="B96" s="167"/>
      <c r="D96" s="168" t="s">
        <v>70</v>
      </c>
      <c r="E96" s="178" t="s">
        <v>198</v>
      </c>
      <c r="F96" s="178" t="s">
        <v>199</v>
      </c>
      <c r="I96" s="170"/>
      <c r="J96" s="179">
        <f>BK96</f>
        <v>0</v>
      </c>
      <c r="L96" s="167"/>
      <c r="M96" s="172"/>
      <c r="N96" s="173"/>
      <c r="O96" s="173"/>
      <c r="P96" s="174">
        <f>SUM(P97:P140)</f>
        <v>0</v>
      </c>
      <c r="Q96" s="173"/>
      <c r="R96" s="174">
        <f>SUM(R97:R140)</f>
        <v>10.807281</v>
      </c>
      <c r="S96" s="173"/>
      <c r="T96" s="175">
        <f>SUM(T97:T140)</f>
        <v>11.383400000000002</v>
      </c>
      <c r="AR96" s="168" t="s">
        <v>78</v>
      </c>
      <c r="AT96" s="176" t="s">
        <v>70</v>
      </c>
      <c r="AU96" s="176" t="s">
        <v>78</v>
      </c>
      <c r="AY96" s="168" t="s">
        <v>167</v>
      </c>
      <c r="BK96" s="177">
        <f>SUM(BK97:BK140)</f>
        <v>0</v>
      </c>
    </row>
    <row r="97" spans="2:65" s="1" customFormat="1" ht="16.5" customHeight="1">
      <c r="B97" s="180"/>
      <c r="C97" s="181" t="s">
        <v>80</v>
      </c>
      <c r="D97" s="181" t="s">
        <v>169</v>
      </c>
      <c r="E97" s="182" t="s">
        <v>201</v>
      </c>
      <c r="F97" s="183" t="s">
        <v>202</v>
      </c>
      <c r="G97" s="184" t="s">
        <v>203</v>
      </c>
      <c r="H97" s="185">
        <v>170</v>
      </c>
      <c r="I97" s="186"/>
      <c r="J97" s="187">
        <f>ROUND(I97*H97,2)</f>
        <v>0</v>
      </c>
      <c r="K97" s="183" t="s">
        <v>5</v>
      </c>
      <c r="L97" s="41"/>
      <c r="M97" s="188" t="s">
        <v>5</v>
      </c>
      <c r="N97" s="189" t="s">
        <v>42</v>
      </c>
      <c r="O97" s="42"/>
      <c r="P97" s="190">
        <f>O97*H97</f>
        <v>0</v>
      </c>
      <c r="Q97" s="190">
        <v>0</v>
      </c>
      <c r="R97" s="190">
        <f>Q97*H97</f>
        <v>0</v>
      </c>
      <c r="S97" s="190">
        <v>0</v>
      </c>
      <c r="T97" s="191">
        <f>S97*H97</f>
        <v>0</v>
      </c>
      <c r="AR97" s="24" t="s">
        <v>173</v>
      </c>
      <c r="AT97" s="24" t="s">
        <v>169</v>
      </c>
      <c r="AU97" s="24" t="s">
        <v>80</v>
      </c>
      <c r="AY97" s="24" t="s">
        <v>167</v>
      </c>
      <c r="BE97" s="192">
        <f>IF(N97="základní",J97,0)</f>
        <v>0</v>
      </c>
      <c r="BF97" s="192">
        <f>IF(N97="snížená",J97,0)</f>
        <v>0</v>
      </c>
      <c r="BG97" s="192">
        <f>IF(N97="zákl. přenesená",J97,0)</f>
        <v>0</v>
      </c>
      <c r="BH97" s="192">
        <f>IF(N97="sníž. přenesená",J97,0)</f>
        <v>0</v>
      </c>
      <c r="BI97" s="192">
        <f>IF(N97="nulová",J97,0)</f>
        <v>0</v>
      </c>
      <c r="BJ97" s="24" t="s">
        <v>78</v>
      </c>
      <c r="BK97" s="192">
        <f>ROUND(I97*H97,2)</f>
        <v>0</v>
      </c>
      <c r="BL97" s="24" t="s">
        <v>173</v>
      </c>
      <c r="BM97" s="24" t="s">
        <v>778</v>
      </c>
    </row>
    <row r="98" spans="2:65" s="1" customFormat="1">
      <c r="B98" s="41"/>
      <c r="D98" s="193" t="s">
        <v>175</v>
      </c>
      <c r="F98" s="194" t="s">
        <v>202</v>
      </c>
      <c r="I98" s="195"/>
      <c r="L98" s="41"/>
      <c r="M98" s="196"/>
      <c r="N98" s="42"/>
      <c r="O98" s="42"/>
      <c r="P98" s="42"/>
      <c r="Q98" s="42"/>
      <c r="R98" s="42"/>
      <c r="S98" s="42"/>
      <c r="T98" s="70"/>
      <c r="AT98" s="24" t="s">
        <v>175</v>
      </c>
      <c r="AU98" s="24" t="s">
        <v>80</v>
      </c>
    </row>
    <row r="99" spans="2:65" s="1" customFormat="1" ht="27">
      <c r="B99" s="41"/>
      <c r="D99" s="193" t="s">
        <v>182</v>
      </c>
      <c r="F99" s="197" t="s">
        <v>777</v>
      </c>
      <c r="I99" s="195"/>
      <c r="L99" s="41"/>
      <c r="M99" s="196"/>
      <c r="N99" s="42"/>
      <c r="O99" s="42"/>
      <c r="P99" s="42"/>
      <c r="Q99" s="42"/>
      <c r="R99" s="42"/>
      <c r="S99" s="42"/>
      <c r="T99" s="70"/>
      <c r="AT99" s="24" t="s">
        <v>182</v>
      </c>
      <c r="AU99" s="24" t="s">
        <v>80</v>
      </c>
    </row>
    <row r="100" spans="2:65" s="12" customFormat="1">
      <c r="B100" s="198"/>
      <c r="D100" s="193" t="s">
        <v>184</v>
      </c>
      <c r="E100" s="199" t="s">
        <v>5</v>
      </c>
      <c r="F100" s="200" t="s">
        <v>779</v>
      </c>
      <c r="H100" s="201">
        <v>170</v>
      </c>
      <c r="I100" s="202"/>
      <c r="L100" s="198"/>
      <c r="M100" s="203"/>
      <c r="N100" s="204"/>
      <c r="O100" s="204"/>
      <c r="P100" s="204"/>
      <c r="Q100" s="204"/>
      <c r="R100" s="204"/>
      <c r="S100" s="204"/>
      <c r="T100" s="205"/>
      <c r="AT100" s="199" t="s">
        <v>184</v>
      </c>
      <c r="AU100" s="199" t="s">
        <v>80</v>
      </c>
      <c r="AV100" s="12" t="s">
        <v>80</v>
      </c>
      <c r="AW100" s="12" t="s">
        <v>35</v>
      </c>
      <c r="AX100" s="12" t="s">
        <v>78</v>
      </c>
      <c r="AY100" s="199" t="s">
        <v>167</v>
      </c>
    </row>
    <row r="101" spans="2:65" s="1" customFormat="1" ht="25.5" customHeight="1">
      <c r="B101" s="180"/>
      <c r="C101" s="181" t="s">
        <v>186</v>
      </c>
      <c r="D101" s="181" t="s">
        <v>169</v>
      </c>
      <c r="E101" s="182" t="s">
        <v>402</v>
      </c>
      <c r="F101" s="183" t="s">
        <v>685</v>
      </c>
      <c r="G101" s="184" t="s">
        <v>209</v>
      </c>
      <c r="H101" s="185">
        <v>3</v>
      </c>
      <c r="I101" s="186"/>
      <c r="J101" s="187">
        <f>ROUND(I101*H101,2)</f>
        <v>0</v>
      </c>
      <c r="K101" s="183" t="s">
        <v>5</v>
      </c>
      <c r="L101" s="41"/>
      <c r="M101" s="188" t="s">
        <v>5</v>
      </c>
      <c r="N101" s="189" t="s">
        <v>42</v>
      </c>
      <c r="O101" s="42"/>
      <c r="P101" s="190">
        <f>O101*H101</f>
        <v>0</v>
      </c>
      <c r="Q101" s="190">
        <v>0</v>
      </c>
      <c r="R101" s="190">
        <f>Q101*H101</f>
        <v>0</v>
      </c>
      <c r="S101" s="190">
        <v>0</v>
      </c>
      <c r="T101" s="191">
        <f>S101*H101</f>
        <v>0</v>
      </c>
      <c r="AR101" s="24" t="s">
        <v>173</v>
      </c>
      <c r="AT101" s="24" t="s">
        <v>169</v>
      </c>
      <c r="AU101" s="24" t="s">
        <v>80</v>
      </c>
      <c r="AY101" s="24" t="s">
        <v>167</v>
      </c>
      <c r="BE101" s="192">
        <f>IF(N101="základní",J101,0)</f>
        <v>0</v>
      </c>
      <c r="BF101" s="192">
        <f>IF(N101="snížená",J101,0)</f>
        <v>0</v>
      </c>
      <c r="BG101" s="192">
        <f>IF(N101="zákl. přenesená",J101,0)</f>
        <v>0</v>
      </c>
      <c r="BH101" s="192">
        <f>IF(N101="sníž. přenesená",J101,0)</f>
        <v>0</v>
      </c>
      <c r="BI101" s="192">
        <f>IF(N101="nulová",J101,0)</f>
        <v>0</v>
      </c>
      <c r="BJ101" s="24" t="s">
        <v>78</v>
      </c>
      <c r="BK101" s="192">
        <f>ROUND(I101*H101,2)</f>
        <v>0</v>
      </c>
      <c r="BL101" s="24" t="s">
        <v>173</v>
      </c>
      <c r="BM101" s="24" t="s">
        <v>780</v>
      </c>
    </row>
    <row r="102" spans="2:65" s="1" customFormat="1">
      <c r="B102" s="41"/>
      <c r="D102" s="193" t="s">
        <v>175</v>
      </c>
      <c r="F102" s="194" t="s">
        <v>685</v>
      </c>
      <c r="I102" s="195"/>
      <c r="L102" s="41"/>
      <c r="M102" s="196"/>
      <c r="N102" s="42"/>
      <c r="O102" s="42"/>
      <c r="P102" s="42"/>
      <c r="Q102" s="42"/>
      <c r="R102" s="42"/>
      <c r="S102" s="42"/>
      <c r="T102" s="70"/>
      <c r="AT102" s="24" t="s">
        <v>175</v>
      </c>
      <c r="AU102" s="24" t="s">
        <v>80</v>
      </c>
    </row>
    <row r="103" spans="2:65" s="1" customFormat="1" ht="27">
      <c r="B103" s="41"/>
      <c r="D103" s="193" t="s">
        <v>182</v>
      </c>
      <c r="F103" s="197" t="s">
        <v>777</v>
      </c>
      <c r="I103" s="195"/>
      <c r="L103" s="41"/>
      <c r="M103" s="196"/>
      <c r="N103" s="42"/>
      <c r="O103" s="42"/>
      <c r="P103" s="42"/>
      <c r="Q103" s="42"/>
      <c r="R103" s="42"/>
      <c r="S103" s="42"/>
      <c r="T103" s="70"/>
      <c r="AT103" s="24" t="s">
        <v>182</v>
      </c>
      <c r="AU103" s="24" t="s">
        <v>80</v>
      </c>
    </row>
    <row r="104" spans="2:65" s="12" customFormat="1">
      <c r="B104" s="198"/>
      <c r="D104" s="193" t="s">
        <v>184</v>
      </c>
      <c r="E104" s="199" t="s">
        <v>5</v>
      </c>
      <c r="F104" s="200" t="s">
        <v>186</v>
      </c>
      <c r="H104" s="201">
        <v>3</v>
      </c>
      <c r="I104" s="202"/>
      <c r="L104" s="198"/>
      <c r="M104" s="203"/>
      <c r="N104" s="204"/>
      <c r="O104" s="204"/>
      <c r="P104" s="204"/>
      <c r="Q104" s="204"/>
      <c r="R104" s="204"/>
      <c r="S104" s="204"/>
      <c r="T104" s="205"/>
      <c r="AT104" s="199" t="s">
        <v>184</v>
      </c>
      <c r="AU104" s="199" t="s">
        <v>80</v>
      </c>
      <c r="AV104" s="12" t="s">
        <v>80</v>
      </c>
      <c r="AW104" s="12" t="s">
        <v>35</v>
      </c>
      <c r="AX104" s="12" t="s">
        <v>78</v>
      </c>
      <c r="AY104" s="199" t="s">
        <v>167</v>
      </c>
    </row>
    <row r="105" spans="2:65" s="1" customFormat="1" ht="25.5" customHeight="1">
      <c r="B105" s="180"/>
      <c r="C105" s="181" t="s">
        <v>173</v>
      </c>
      <c r="D105" s="181" t="s">
        <v>169</v>
      </c>
      <c r="E105" s="182" t="s">
        <v>213</v>
      </c>
      <c r="F105" s="183" t="s">
        <v>214</v>
      </c>
      <c r="G105" s="184" t="s">
        <v>178</v>
      </c>
      <c r="H105" s="185">
        <v>1.57</v>
      </c>
      <c r="I105" s="186"/>
      <c r="J105" s="187">
        <f>ROUND(I105*H105,2)</f>
        <v>0</v>
      </c>
      <c r="K105" s="183" t="s">
        <v>5</v>
      </c>
      <c r="L105" s="41"/>
      <c r="M105" s="188" t="s">
        <v>5</v>
      </c>
      <c r="N105" s="189" t="s">
        <v>42</v>
      </c>
      <c r="O105" s="42"/>
      <c r="P105" s="190">
        <f>O105*H105</f>
        <v>0</v>
      </c>
      <c r="Q105" s="190">
        <v>0</v>
      </c>
      <c r="R105" s="190">
        <f>Q105*H105</f>
        <v>0</v>
      </c>
      <c r="S105" s="190">
        <v>0</v>
      </c>
      <c r="T105" s="191">
        <f>S105*H105</f>
        <v>0</v>
      </c>
      <c r="AR105" s="24" t="s">
        <v>173</v>
      </c>
      <c r="AT105" s="24" t="s">
        <v>169</v>
      </c>
      <c r="AU105" s="24" t="s">
        <v>80</v>
      </c>
      <c r="AY105" s="24" t="s">
        <v>167</v>
      </c>
      <c r="BE105" s="192">
        <f>IF(N105="základní",J105,0)</f>
        <v>0</v>
      </c>
      <c r="BF105" s="192">
        <f>IF(N105="snížená",J105,0)</f>
        <v>0</v>
      </c>
      <c r="BG105" s="192">
        <f>IF(N105="zákl. přenesená",J105,0)</f>
        <v>0</v>
      </c>
      <c r="BH105" s="192">
        <f>IF(N105="sníž. přenesená",J105,0)</f>
        <v>0</v>
      </c>
      <c r="BI105" s="192">
        <f>IF(N105="nulová",J105,0)</f>
        <v>0</v>
      </c>
      <c r="BJ105" s="24" t="s">
        <v>78</v>
      </c>
      <c r="BK105" s="192">
        <f>ROUND(I105*H105,2)</f>
        <v>0</v>
      </c>
      <c r="BL105" s="24" t="s">
        <v>173</v>
      </c>
      <c r="BM105" s="24" t="s">
        <v>781</v>
      </c>
    </row>
    <row r="106" spans="2:65" s="1" customFormat="1">
      <c r="B106" s="41"/>
      <c r="D106" s="193" t="s">
        <v>175</v>
      </c>
      <c r="F106" s="194" t="s">
        <v>214</v>
      </c>
      <c r="I106" s="195"/>
      <c r="L106" s="41"/>
      <c r="M106" s="196"/>
      <c r="N106" s="42"/>
      <c r="O106" s="42"/>
      <c r="P106" s="42"/>
      <c r="Q106" s="42"/>
      <c r="R106" s="42"/>
      <c r="S106" s="42"/>
      <c r="T106" s="70"/>
      <c r="AT106" s="24" t="s">
        <v>175</v>
      </c>
      <c r="AU106" s="24" t="s">
        <v>80</v>
      </c>
    </row>
    <row r="107" spans="2:65" s="1" customFormat="1" ht="27">
      <c r="B107" s="41"/>
      <c r="D107" s="193" t="s">
        <v>182</v>
      </c>
      <c r="F107" s="197" t="s">
        <v>777</v>
      </c>
      <c r="I107" s="195"/>
      <c r="L107" s="41"/>
      <c r="M107" s="196"/>
      <c r="N107" s="42"/>
      <c r="O107" s="42"/>
      <c r="P107" s="42"/>
      <c r="Q107" s="42"/>
      <c r="R107" s="42"/>
      <c r="S107" s="42"/>
      <c r="T107" s="70"/>
      <c r="AT107" s="24" t="s">
        <v>182</v>
      </c>
      <c r="AU107" s="24" t="s">
        <v>80</v>
      </c>
    </row>
    <row r="108" spans="2:65" s="12" customFormat="1">
      <c r="B108" s="198"/>
      <c r="D108" s="193" t="s">
        <v>184</v>
      </c>
      <c r="E108" s="199" t="s">
        <v>5</v>
      </c>
      <c r="F108" s="200" t="s">
        <v>782</v>
      </c>
      <c r="H108" s="201">
        <v>0.94199999999999995</v>
      </c>
      <c r="I108" s="202"/>
      <c r="L108" s="198"/>
      <c r="M108" s="203"/>
      <c r="N108" s="204"/>
      <c r="O108" s="204"/>
      <c r="P108" s="204"/>
      <c r="Q108" s="204"/>
      <c r="R108" s="204"/>
      <c r="S108" s="204"/>
      <c r="T108" s="205"/>
      <c r="AT108" s="199" t="s">
        <v>184</v>
      </c>
      <c r="AU108" s="199" t="s">
        <v>80</v>
      </c>
      <c r="AV108" s="12" t="s">
        <v>80</v>
      </c>
      <c r="AW108" s="12" t="s">
        <v>35</v>
      </c>
      <c r="AX108" s="12" t="s">
        <v>71</v>
      </c>
      <c r="AY108" s="199" t="s">
        <v>167</v>
      </c>
    </row>
    <row r="109" spans="2:65" s="12" customFormat="1">
      <c r="B109" s="198"/>
      <c r="D109" s="193" t="s">
        <v>184</v>
      </c>
      <c r="E109" s="199" t="s">
        <v>5</v>
      </c>
      <c r="F109" s="200" t="s">
        <v>783</v>
      </c>
      <c r="H109" s="201">
        <v>0.628</v>
      </c>
      <c r="I109" s="202"/>
      <c r="L109" s="198"/>
      <c r="M109" s="203"/>
      <c r="N109" s="204"/>
      <c r="O109" s="204"/>
      <c r="P109" s="204"/>
      <c r="Q109" s="204"/>
      <c r="R109" s="204"/>
      <c r="S109" s="204"/>
      <c r="T109" s="205"/>
      <c r="AT109" s="199" t="s">
        <v>184</v>
      </c>
      <c r="AU109" s="199" t="s">
        <v>80</v>
      </c>
      <c r="AV109" s="12" t="s">
        <v>80</v>
      </c>
      <c r="AW109" s="12" t="s">
        <v>35</v>
      </c>
      <c r="AX109" s="12" t="s">
        <v>71</v>
      </c>
      <c r="AY109" s="199" t="s">
        <v>167</v>
      </c>
    </row>
    <row r="110" spans="2:65" s="13" customFormat="1">
      <c r="B110" s="219"/>
      <c r="D110" s="193" t="s">
        <v>184</v>
      </c>
      <c r="E110" s="220" t="s">
        <v>5</v>
      </c>
      <c r="F110" s="221" t="s">
        <v>350</v>
      </c>
      <c r="H110" s="222">
        <v>1.57</v>
      </c>
      <c r="I110" s="223"/>
      <c r="L110" s="219"/>
      <c r="M110" s="224"/>
      <c r="N110" s="225"/>
      <c r="O110" s="225"/>
      <c r="P110" s="225"/>
      <c r="Q110" s="225"/>
      <c r="R110" s="225"/>
      <c r="S110" s="225"/>
      <c r="T110" s="226"/>
      <c r="AT110" s="220" t="s">
        <v>184</v>
      </c>
      <c r="AU110" s="220" t="s">
        <v>80</v>
      </c>
      <c r="AV110" s="13" t="s">
        <v>173</v>
      </c>
      <c r="AW110" s="13" t="s">
        <v>35</v>
      </c>
      <c r="AX110" s="13" t="s">
        <v>78</v>
      </c>
      <c r="AY110" s="220" t="s">
        <v>167</v>
      </c>
    </row>
    <row r="111" spans="2:65" s="1" customFormat="1" ht="16.5" customHeight="1">
      <c r="B111" s="180"/>
      <c r="C111" s="181" t="s">
        <v>200</v>
      </c>
      <c r="D111" s="181" t="s">
        <v>169</v>
      </c>
      <c r="E111" s="182" t="s">
        <v>428</v>
      </c>
      <c r="F111" s="183" t="s">
        <v>429</v>
      </c>
      <c r="G111" s="184" t="s">
        <v>178</v>
      </c>
      <c r="H111" s="185">
        <v>0.9</v>
      </c>
      <c r="I111" s="186"/>
      <c r="J111" s="187">
        <f>ROUND(I111*H111,2)</f>
        <v>0</v>
      </c>
      <c r="K111" s="183" t="s">
        <v>179</v>
      </c>
      <c r="L111" s="41"/>
      <c r="M111" s="188" t="s">
        <v>5</v>
      </c>
      <c r="N111" s="189" t="s">
        <v>42</v>
      </c>
      <c r="O111" s="42"/>
      <c r="P111" s="190">
        <f>O111*H111</f>
        <v>0</v>
      </c>
      <c r="Q111" s="190">
        <v>3.0899999999999999E-3</v>
      </c>
      <c r="R111" s="190">
        <f>Q111*H111</f>
        <v>2.7810000000000001E-3</v>
      </c>
      <c r="S111" s="190">
        <v>0.126</v>
      </c>
      <c r="T111" s="191">
        <f>S111*H111</f>
        <v>0.1134</v>
      </c>
      <c r="AR111" s="24" t="s">
        <v>173</v>
      </c>
      <c r="AT111" s="24" t="s">
        <v>169</v>
      </c>
      <c r="AU111" s="24" t="s">
        <v>80</v>
      </c>
      <c r="AY111" s="24" t="s">
        <v>167</v>
      </c>
      <c r="BE111" s="192">
        <f>IF(N111="základní",J111,0)</f>
        <v>0</v>
      </c>
      <c r="BF111" s="192">
        <f>IF(N111="snížená",J111,0)</f>
        <v>0</v>
      </c>
      <c r="BG111" s="192">
        <f>IF(N111="zákl. přenesená",J111,0)</f>
        <v>0</v>
      </c>
      <c r="BH111" s="192">
        <f>IF(N111="sníž. přenesená",J111,0)</f>
        <v>0</v>
      </c>
      <c r="BI111" s="192">
        <f>IF(N111="nulová",J111,0)</f>
        <v>0</v>
      </c>
      <c r="BJ111" s="24" t="s">
        <v>78</v>
      </c>
      <c r="BK111" s="192">
        <f>ROUND(I111*H111,2)</f>
        <v>0</v>
      </c>
      <c r="BL111" s="24" t="s">
        <v>173</v>
      </c>
      <c r="BM111" s="24" t="s">
        <v>784</v>
      </c>
    </row>
    <row r="112" spans="2:65" s="1" customFormat="1" ht="27">
      <c r="B112" s="41"/>
      <c r="D112" s="193" t="s">
        <v>175</v>
      </c>
      <c r="F112" s="194" t="s">
        <v>431</v>
      </c>
      <c r="I112" s="195"/>
      <c r="L112" s="41"/>
      <c r="M112" s="196"/>
      <c r="N112" s="42"/>
      <c r="O112" s="42"/>
      <c r="P112" s="42"/>
      <c r="Q112" s="42"/>
      <c r="R112" s="42"/>
      <c r="S112" s="42"/>
      <c r="T112" s="70"/>
      <c r="AT112" s="24" t="s">
        <v>175</v>
      </c>
      <c r="AU112" s="24" t="s">
        <v>80</v>
      </c>
    </row>
    <row r="113" spans="2:65" s="1" customFormat="1" ht="27">
      <c r="B113" s="41"/>
      <c r="D113" s="193" t="s">
        <v>182</v>
      </c>
      <c r="F113" s="197" t="s">
        <v>777</v>
      </c>
      <c r="I113" s="195"/>
      <c r="L113" s="41"/>
      <c r="M113" s="196"/>
      <c r="N113" s="42"/>
      <c r="O113" s="42"/>
      <c r="P113" s="42"/>
      <c r="Q113" s="42"/>
      <c r="R113" s="42"/>
      <c r="S113" s="42"/>
      <c r="T113" s="70"/>
      <c r="AT113" s="24" t="s">
        <v>182</v>
      </c>
      <c r="AU113" s="24" t="s">
        <v>80</v>
      </c>
    </row>
    <row r="114" spans="2:65" s="12" customFormat="1">
      <c r="B114" s="198"/>
      <c r="D114" s="193" t="s">
        <v>184</v>
      </c>
      <c r="E114" s="199" t="s">
        <v>5</v>
      </c>
      <c r="F114" s="200" t="s">
        <v>785</v>
      </c>
      <c r="H114" s="201">
        <v>0.9</v>
      </c>
      <c r="I114" s="202"/>
      <c r="L114" s="198"/>
      <c r="M114" s="203"/>
      <c r="N114" s="204"/>
      <c r="O114" s="204"/>
      <c r="P114" s="204"/>
      <c r="Q114" s="204"/>
      <c r="R114" s="204"/>
      <c r="S114" s="204"/>
      <c r="T114" s="205"/>
      <c r="AT114" s="199" t="s">
        <v>184</v>
      </c>
      <c r="AU114" s="199" t="s">
        <v>80</v>
      </c>
      <c r="AV114" s="12" t="s">
        <v>80</v>
      </c>
      <c r="AW114" s="12" t="s">
        <v>35</v>
      </c>
      <c r="AX114" s="12" t="s">
        <v>78</v>
      </c>
      <c r="AY114" s="199" t="s">
        <v>167</v>
      </c>
    </row>
    <row r="115" spans="2:65" s="1" customFormat="1" ht="25.5" customHeight="1">
      <c r="B115" s="180"/>
      <c r="C115" s="181" t="s">
        <v>206</v>
      </c>
      <c r="D115" s="181" t="s">
        <v>169</v>
      </c>
      <c r="E115" s="182" t="s">
        <v>228</v>
      </c>
      <c r="F115" s="183" t="s">
        <v>229</v>
      </c>
      <c r="G115" s="184" t="s">
        <v>230</v>
      </c>
      <c r="H115" s="185">
        <v>161</v>
      </c>
      <c r="I115" s="186"/>
      <c r="J115" s="187">
        <f>ROUND(I115*H115,2)</f>
        <v>0</v>
      </c>
      <c r="K115" s="183" t="s">
        <v>179</v>
      </c>
      <c r="L115" s="41"/>
      <c r="M115" s="188" t="s">
        <v>5</v>
      </c>
      <c r="N115" s="189" t="s">
        <v>42</v>
      </c>
      <c r="O115" s="42"/>
      <c r="P115" s="190">
        <f>O115*H115</f>
        <v>0</v>
      </c>
      <c r="Q115" s="190">
        <v>0</v>
      </c>
      <c r="R115" s="190">
        <f>Q115*H115</f>
        <v>0</v>
      </c>
      <c r="S115" s="190">
        <v>7.0000000000000007E-2</v>
      </c>
      <c r="T115" s="191">
        <f>S115*H115</f>
        <v>11.270000000000001</v>
      </c>
      <c r="AR115" s="24" t="s">
        <v>173</v>
      </c>
      <c r="AT115" s="24" t="s">
        <v>169</v>
      </c>
      <c r="AU115" s="24" t="s">
        <v>80</v>
      </c>
      <c r="AY115" s="24" t="s">
        <v>167</v>
      </c>
      <c r="BE115" s="192">
        <f>IF(N115="základní",J115,0)</f>
        <v>0</v>
      </c>
      <c r="BF115" s="192">
        <f>IF(N115="snížená",J115,0)</f>
        <v>0</v>
      </c>
      <c r="BG115" s="192">
        <f>IF(N115="zákl. přenesená",J115,0)</f>
        <v>0</v>
      </c>
      <c r="BH115" s="192">
        <f>IF(N115="sníž. přenesená",J115,0)</f>
        <v>0</v>
      </c>
      <c r="BI115" s="192">
        <f>IF(N115="nulová",J115,0)</f>
        <v>0</v>
      </c>
      <c r="BJ115" s="24" t="s">
        <v>78</v>
      </c>
      <c r="BK115" s="192">
        <f>ROUND(I115*H115,2)</f>
        <v>0</v>
      </c>
      <c r="BL115" s="24" t="s">
        <v>173</v>
      </c>
      <c r="BM115" s="24" t="s">
        <v>786</v>
      </c>
    </row>
    <row r="116" spans="2:65" s="1" customFormat="1" ht="27">
      <c r="B116" s="41"/>
      <c r="D116" s="193" t="s">
        <v>175</v>
      </c>
      <c r="F116" s="194" t="s">
        <v>232</v>
      </c>
      <c r="I116" s="195"/>
      <c r="L116" s="41"/>
      <c r="M116" s="196"/>
      <c r="N116" s="42"/>
      <c r="O116" s="42"/>
      <c r="P116" s="42"/>
      <c r="Q116" s="42"/>
      <c r="R116" s="42"/>
      <c r="S116" s="42"/>
      <c r="T116" s="70"/>
      <c r="AT116" s="24" t="s">
        <v>175</v>
      </c>
      <c r="AU116" s="24" t="s">
        <v>80</v>
      </c>
    </row>
    <row r="117" spans="2:65" s="1" customFormat="1" ht="27">
      <c r="B117" s="41"/>
      <c r="D117" s="193" t="s">
        <v>182</v>
      </c>
      <c r="F117" s="197" t="s">
        <v>777</v>
      </c>
      <c r="I117" s="195"/>
      <c r="L117" s="41"/>
      <c r="M117" s="196"/>
      <c r="N117" s="42"/>
      <c r="O117" s="42"/>
      <c r="P117" s="42"/>
      <c r="Q117" s="42"/>
      <c r="R117" s="42"/>
      <c r="S117" s="42"/>
      <c r="T117" s="70"/>
      <c r="AT117" s="24" t="s">
        <v>182</v>
      </c>
      <c r="AU117" s="24" t="s">
        <v>80</v>
      </c>
    </row>
    <row r="118" spans="2:65" s="14" customFormat="1">
      <c r="B118" s="227"/>
      <c r="D118" s="193" t="s">
        <v>184</v>
      </c>
      <c r="E118" s="228" t="s">
        <v>5</v>
      </c>
      <c r="F118" s="229" t="s">
        <v>787</v>
      </c>
      <c r="H118" s="228" t="s">
        <v>5</v>
      </c>
      <c r="I118" s="230"/>
      <c r="L118" s="227"/>
      <c r="M118" s="231"/>
      <c r="N118" s="232"/>
      <c r="O118" s="232"/>
      <c r="P118" s="232"/>
      <c r="Q118" s="232"/>
      <c r="R118" s="232"/>
      <c r="S118" s="232"/>
      <c r="T118" s="233"/>
      <c r="AT118" s="228" t="s">
        <v>184</v>
      </c>
      <c r="AU118" s="228" t="s">
        <v>80</v>
      </c>
      <c r="AV118" s="14" t="s">
        <v>78</v>
      </c>
      <c r="AW118" s="14" t="s">
        <v>35</v>
      </c>
      <c r="AX118" s="14" t="s">
        <v>71</v>
      </c>
      <c r="AY118" s="228" t="s">
        <v>167</v>
      </c>
    </row>
    <row r="119" spans="2:65" s="12" customFormat="1">
      <c r="B119" s="198"/>
      <c r="D119" s="193" t="s">
        <v>184</v>
      </c>
      <c r="E119" s="199" t="s">
        <v>5</v>
      </c>
      <c r="F119" s="200" t="s">
        <v>491</v>
      </c>
      <c r="H119" s="201">
        <v>47</v>
      </c>
      <c r="I119" s="202"/>
      <c r="L119" s="198"/>
      <c r="M119" s="203"/>
      <c r="N119" s="204"/>
      <c r="O119" s="204"/>
      <c r="P119" s="204"/>
      <c r="Q119" s="204"/>
      <c r="R119" s="204"/>
      <c r="S119" s="204"/>
      <c r="T119" s="205"/>
      <c r="AT119" s="199" t="s">
        <v>184</v>
      </c>
      <c r="AU119" s="199" t="s">
        <v>80</v>
      </c>
      <c r="AV119" s="12" t="s">
        <v>80</v>
      </c>
      <c r="AW119" s="12" t="s">
        <v>35</v>
      </c>
      <c r="AX119" s="12" t="s">
        <v>71</v>
      </c>
      <c r="AY119" s="199" t="s">
        <v>167</v>
      </c>
    </row>
    <row r="120" spans="2:65" s="14" customFormat="1">
      <c r="B120" s="227"/>
      <c r="D120" s="193" t="s">
        <v>184</v>
      </c>
      <c r="E120" s="228" t="s">
        <v>5</v>
      </c>
      <c r="F120" s="229" t="s">
        <v>788</v>
      </c>
      <c r="H120" s="228" t="s">
        <v>5</v>
      </c>
      <c r="I120" s="230"/>
      <c r="L120" s="227"/>
      <c r="M120" s="231"/>
      <c r="N120" s="232"/>
      <c r="O120" s="232"/>
      <c r="P120" s="232"/>
      <c r="Q120" s="232"/>
      <c r="R120" s="232"/>
      <c r="S120" s="232"/>
      <c r="T120" s="233"/>
      <c r="AT120" s="228" t="s">
        <v>184</v>
      </c>
      <c r="AU120" s="228" t="s">
        <v>80</v>
      </c>
      <c r="AV120" s="14" t="s">
        <v>78</v>
      </c>
      <c r="AW120" s="14" t="s">
        <v>35</v>
      </c>
      <c r="AX120" s="14" t="s">
        <v>71</v>
      </c>
      <c r="AY120" s="228" t="s">
        <v>167</v>
      </c>
    </row>
    <row r="121" spans="2:65" s="12" customFormat="1">
      <c r="B121" s="198"/>
      <c r="D121" s="193" t="s">
        <v>184</v>
      </c>
      <c r="E121" s="199" t="s">
        <v>5</v>
      </c>
      <c r="F121" s="200" t="s">
        <v>789</v>
      </c>
      <c r="H121" s="201">
        <v>114</v>
      </c>
      <c r="I121" s="202"/>
      <c r="L121" s="198"/>
      <c r="M121" s="203"/>
      <c r="N121" s="204"/>
      <c r="O121" s="204"/>
      <c r="P121" s="204"/>
      <c r="Q121" s="204"/>
      <c r="R121" s="204"/>
      <c r="S121" s="204"/>
      <c r="T121" s="205"/>
      <c r="AT121" s="199" t="s">
        <v>184</v>
      </c>
      <c r="AU121" s="199" t="s">
        <v>80</v>
      </c>
      <c r="AV121" s="12" t="s">
        <v>80</v>
      </c>
      <c r="AW121" s="12" t="s">
        <v>35</v>
      </c>
      <c r="AX121" s="12" t="s">
        <v>71</v>
      </c>
      <c r="AY121" s="199" t="s">
        <v>167</v>
      </c>
    </row>
    <row r="122" spans="2:65" s="13" customFormat="1">
      <c r="B122" s="219"/>
      <c r="D122" s="193" t="s">
        <v>184</v>
      </c>
      <c r="E122" s="220" t="s">
        <v>5</v>
      </c>
      <c r="F122" s="221" t="s">
        <v>350</v>
      </c>
      <c r="H122" s="222">
        <v>161</v>
      </c>
      <c r="I122" s="223"/>
      <c r="L122" s="219"/>
      <c r="M122" s="224"/>
      <c r="N122" s="225"/>
      <c r="O122" s="225"/>
      <c r="P122" s="225"/>
      <c r="Q122" s="225"/>
      <c r="R122" s="225"/>
      <c r="S122" s="225"/>
      <c r="T122" s="226"/>
      <c r="AT122" s="220" t="s">
        <v>184</v>
      </c>
      <c r="AU122" s="220" t="s">
        <v>80</v>
      </c>
      <c r="AV122" s="13" t="s">
        <v>173</v>
      </c>
      <c r="AW122" s="13" t="s">
        <v>35</v>
      </c>
      <c r="AX122" s="13" t="s">
        <v>78</v>
      </c>
      <c r="AY122" s="220" t="s">
        <v>167</v>
      </c>
    </row>
    <row r="123" spans="2:65" s="1" customFormat="1" ht="16.5" customHeight="1">
      <c r="B123" s="180"/>
      <c r="C123" s="181" t="s">
        <v>212</v>
      </c>
      <c r="D123" s="181" t="s">
        <v>169</v>
      </c>
      <c r="E123" s="182" t="s">
        <v>235</v>
      </c>
      <c r="F123" s="183" t="s">
        <v>236</v>
      </c>
      <c r="G123" s="184" t="s">
        <v>230</v>
      </c>
      <c r="H123" s="185">
        <v>161</v>
      </c>
      <c r="I123" s="186"/>
      <c r="J123" s="187">
        <f>ROUND(I123*H123,2)</f>
        <v>0</v>
      </c>
      <c r="K123" s="183" t="s">
        <v>179</v>
      </c>
      <c r="L123" s="41"/>
      <c r="M123" s="188" t="s">
        <v>5</v>
      </c>
      <c r="N123" s="189" t="s">
        <v>42</v>
      </c>
      <c r="O123" s="42"/>
      <c r="P123" s="190">
        <f>O123*H123</f>
        <v>0</v>
      </c>
      <c r="Q123" s="190">
        <v>0</v>
      </c>
      <c r="R123" s="190">
        <f>Q123*H123</f>
        <v>0</v>
      </c>
      <c r="S123" s="190">
        <v>0</v>
      </c>
      <c r="T123" s="191">
        <f>S123*H123</f>
        <v>0</v>
      </c>
      <c r="AR123" s="24" t="s">
        <v>173</v>
      </c>
      <c r="AT123" s="24" t="s">
        <v>169</v>
      </c>
      <c r="AU123" s="24" t="s">
        <v>80</v>
      </c>
      <c r="AY123" s="24" t="s">
        <v>167</v>
      </c>
      <c r="BE123" s="192">
        <f>IF(N123="základní",J123,0)</f>
        <v>0</v>
      </c>
      <c r="BF123" s="192">
        <f>IF(N123="snížená",J123,0)</f>
        <v>0</v>
      </c>
      <c r="BG123" s="192">
        <f>IF(N123="zákl. přenesená",J123,0)</f>
        <v>0</v>
      </c>
      <c r="BH123" s="192">
        <f>IF(N123="sníž. přenesená",J123,0)</f>
        <v>0</v>
      </c>
      <c r="BI123" s="192">
        <f>IF(N123="nulová",J123,0)</f>
        <v>0</v>
      </c>
      <c r="BJ123" s="24" t="s">
        <v>78</v>
      </c>
      <c r="BK123" s="192">
        <f>ROUND(I123*H123,2)</f>
        <v>0</v>
      </c>
      <c r="BL123" s="24" t="s">
        <v>173</v>
      </c>
      <c r="BM123" s="24" t="s">
        <v>790</v>
      </c>
    </row>
    <row r="124" spans="2:65" s="1" customFormat="1">
      <c r="B124" s="41"/>
      <c r="D124" s="193" t="s">
        <v>175</v>
      </c>
      <c r="F124" s="194" t="s">
        <v>238</v>
      </c>
      <c r="I124" s="195"/>
      <c r="L124" s="41"/>
      <c r="M124" s="196"/>
      <c r="N124" s="42"/>
      <c r="O124" s="42"/>
      <c r="P124" s="42"/>
      <c r="Q124" s="42"/>
      <c r="R124" s="42"/>
      <c r="S124" s="42"/>
      <c r="T124" s="70"/>
      <c r="AT124" s="24" t="s">
        <v>175</v>
      </c>
      <c r="AU124" s="24" t="s">
        <v>80</v>
      </c>
    </row>
    <row r="125" spans="2:65" s="1" customFormat="1" ht="25.5" customHeight="1">
      <c r="B125" s="180"/>
      <c r="C125" s="181" t="s">
        <v>217</v>
      </c>
      <c r="D125" s="181" t="s">
        <v>169</v>
      </c>
      <c r="E125" s="182" t="s">
        <v>240</v>
      </c>
      <c r="F125" s="183" t="s">
        <v>2740</v>
      </c>
      <c r="G125" s="184" t="s">
        <v>230</v>
      </c>
      <c r="H125" s="185">
        <v>161</v>
      </c>
      <c r="I125" s="186"/>
      <c r="J125" s="187">
        <f>ROUND(I125*H125,2)</f>
        <v>0</v>
      </c>
      <c r="K125" s="183" t="s">
        <v>179</v>
      </c>
      <c r="L125" s="41"/>
      <c r="M125" s="188" t="s">
        <v>5</v>
      </c>
      <c r="N125" s="189" t="s">
        <v>42</v>
      </c>
      <c r="O125" s="42"/>
      <c r="P125" s="190">
        <f>O125*H125</f>
        <v>0</v>
      </c>
      <c r="Q125" s="190">
        <v>1.9429999999999999E-2</v>
      </c>
      <c r="R125" s="190">
        <f>Q125*H125</f>
        <v>3.1282299999999998</v>
      </c>
      <c r="S125" s="190">
        <v>0</v>
      </c>
      <c r="T125" s="191">
        <f>S125*H125</f>
        <v>0</v>
      </c>
      <c r="AR125" s="24" t="s">
        <v>173</v>
      </c>
      <c r="AT125" s="24" t="s">
        <v>169</v>
      </c>
      <c r="AU125" s="24" t="s">
        <v>80</v>
      </c>
      <c r="AY125" s="24" t="s">
        <v>167</v>
      </c>
      <c r="BE125" s="192">
        <f>IF(N125="základní",J125,0)</f>
        <v>0</v>
      </c>
      <c r="BF125" s="192">
        <f>IF(N125="snížená",J125,0)</f>
        <v>0</v>
      </c>
      <c r="BG125" s="192">
        <f>IF(N125="zákl. přenesená",J125,0)</f>
        <v>0</v>
      </c>
      <c r="BH125" s="192">
        <f>IF(N125="sníž. přenesená",J125,0)</f>
        <v>0</v>
      </c>
      <c r="BI125" s="192">
        <f>IF(N125="nulová",J125,0)</f>
        <v>0</v>
      </c>
      <c r="BJ125" s="24" t="s">
        <v>78</v>
      </c>
      <c r="BK125" s="192">
        <f>ROUND(I125*H125,2)</f>
        <v>0</v>
      </c>
      <c r="BL125" s="24" t="s">
        <v>173</v>
      </c>
      <c r="BM125" s="24" t="s">
        <v>791</v>
      </c>
    </row>
    <row r="126" spans="2:65" s="1" customFormat="1">
      <c r="B126" s="41"/>
      <c r="D126" s="193" t="s">
        <v>175</v>
      </c>
      <c r="F126" s="194" t="s">
        <v>242</v>
      </c>
      <c r="I126" s="195"/>
      <c r="L126" s="41"/>
      <c r="M126" s="196"/>
      <c r="N126" s="42"/>
      <c r="O126" s="42"/>
      <c r="P126" s="42"/>
      <c r="Q126" s="42"/>
      <c r="R126" s="42"/>
      <c r="S126" s="42"/>
      <c r="T126" s="70"/>
      <c r="AT126" s="24" t="s">
        <v>175</v>
      </c>
      <c r="AU126" s="24" t="s">
        <v>80</v>
      </c>
    </row>
    <row r="127" spans="2:65" s="1" customFormat="1" ht="25.5" customHeight="1">
      <c r="B127" s="180"/>
      <c r="C127" s="181" t="s">
        <v>198</v>
      </c>
      <c r="D127" s="181" t="s">
        <v>169</v>
      </c>
      <c r="E127" s="182" t="s">
        <v>244</v>
      </c>
      <c r="F127" s="183" t="s">
        <v>2741</v>
      </c>
      <c r="G127" s="184" t="s">
        <v>230</v>
      </c>
      <c r="H127" s="185">
        <v>72</v>
      </c>
      <c r="I127" s="186"/>
      <c r="J127" s="187">
        <f>ROUND(I127*H127,2)</f>
        <v>0</v>
      </c>
      <c r="K127" s="183" t="s">
        <v>179</v>
      </c>
      <c r="L127" s="41"/>
      <c r="M127" s="188" t="s">
        <v>5</v>
      </c>
      <c r="N127" s="189" t="s">
        <v>42</v>
      </c>
      <c r="O127" s="42"/>
      <c r="P127" s="190">
        <f>O127*H127</f>
        <v>0</v>
      </c>
      <c r="Q127" s="190">
        <v>9.9750000000000005E-2</v>
      </c>
      <c r="R127" s="190">
        <f>Q127*H127</f>
        <v>7.1820000000000004</v>
      </c>
      <c r="S127" s="190">
        <v>0</v>
      </c>
      <c r="T127" s="191">
        <f>S127*H127</f>
        <v>0</v>
      </c>
      <c r="AR127" s="24" t="s">
        <v>173</v>
      </c>
      <c r="AT127" s="24" t="s">
        <v>169</v>
      </c>
      <c r="AU127" s="24" t="s">
        <v>80</v>
      </c>
      <c r="AY127" s="24" t="s">
        <v>167</v>
      </c>
      <c r="BE127" s="192">
        <f>IF(N127="základní",J127,0)</f>
        <v>0</v>
      </c>
      <c r="BF127" s="192">
        <f>IF(N127="snížená",J127,0)</f>
        <v>0</v>
      </c>
      <c r="BG127" s="192">
        <f>IF(N127="zákl. přenesená",J127,0)</f>
        <v>0</v>
      </c>
      <c r="BH127" s="192">
        <f>IF(N127="sníž. přenesená",J127,0)</f>
        <v>0</v>
      </c>
      <c r="BI127" s="192">
        <f>IF(N127="nulová",J127,0)</f>
        <v>0</v>
      </c>
      <c r="BJ127" s="24" t="s">
        <v>78</v>
      </c>
      <c r="BK127" s="192">
        <f>ROUND(I127*H127,2)</f>
        <v>0</v>
      </c>
      <c r="BL127" s="24" t="s">
        <v>173</v>
      </c>
      <c r="BM127" s="24" t="s">
        <v>792</v>
      </c>
    </row>
    <row r="128" spans="2:65" s="1" customFormat="1">
      <c r="B128" s="41"/>
      <c r="D128" s="193" t="s">
        <v>175</v>
      </c>
      <c r="F128" s="194" t="s">
        <v>246</v>
      </c>
      <c r="I128" s="195"/>
      <c r="L128" s="41"/>
      <c r="M128" s="196"/>
      <c r="N128" s="42"/>
      <c r="O128" s="42"/>
      <c r="P128" s="42"/>
      <c r="Q128" s="42"/>
      <c r="R128" s="42"/>
      <c r="S128" s="42"/>
      <c r="T128" s="70"/>
      <c r="AT128" s="24" t="s">
        <v>175</v>
      </c>
      <c r="AU128" s="24" t="s">
        <v>80</v>
      </c>
    </row>
    <row r="129" spans="2:65" s="1" customFormat="1" ht="27">
      <c r="B129" s="41"/>
      <c r="D129" s="193" t="s">
        <v>182</v>
      </c>
      <c r="F129" s="197" t="s">
        <v>777</v>
      </c>
      <c r="I129" s="195"/>
      <c r="L129" s="41"/>
      <c r="M129" s="196"/>
      <c r="N129" s="42"/>
      <c r="O129" s="42"/>
      <c r="P129" s="42"/>
      <c r="Q129" s="42"/>
      <c r="R129" s="42"/>
      <c r="S129" s="42"/>
      <c r="T129" s="70"/>
      <c r="AT129" s="24" t="s">
        <v>182</v>
      </c>
      <c r="AU129" s="24" t="s">
        <v>80</v>
      </c>
    </row>
    <row r="130" spans="2:65" s="14" customFormat="1">
      <c r="B130" s="227"/>
      <c r="D130" s="193" t="s">
        <v>184</v>
      </c>
      <c r="E130" s="228" t="s">
        <v>5</v>
      </c>
      <c r="F130" s="229" t="s">
        <v>787</v>
      </c>
      <c r="H130" s="228" t="s">
        <v>5</v>
      </c>
      <c r="I130" s="230"/>
      <c r="L130" s="227"/>
      <c r="M130" s="231"/>
      <c r="N130" s="232"/>
      <c r="O130" s="232"/>
      <c r="P130" s="232"/>
      <c r="Q130" s="232"/>
      <c r="R130" s="232"/>
      <c r="S130" s="232"/>
      <c r="T130" s="233"/>
      <c r="AT130" s="228" t="s">
        <v>184</v>
      </c>
      <c r="AU130" s="228" t="s">
        <v>80</v>
      </c>
      <c r="AV130" s="14" t="s">
        <v>78</v>
      </c>
      <c r="AW130" s="14" t="s">
        <v>35</v>
      </c>
      <c r="AX130" s="14" t="s">
        <v>71</v>
      </c>
      <c r="AY130" s="228" t="s">
        <v>167</v>
      </c>
    </row>
    <row r="131" spans="2:65" s="12" customFormat="1">
      <c r="B131" s="198"/>
      <c r="D131" s="193" t="s">
        <v>184</v>
      </c>
      <c r="E131" s="199" t="s">
        <v>5</v>
      </c>
      <c r="F131" s="200" t="s">
        <v>11</v>
      </c>
      <c r="H131" s="201">
        <v>15</v>
      </c>
      <c r="I131" s="202"/>
      <c r="L131" s="198"/>
      <c r="M131" s="203"/>
      <c r="N131" s="204"/>
      <c r="O131" s="204"/>
      <c r="P131" s="204"/>
      <c r="Q131" s="204"/>
      <c r="R131" s="204"/>
      <c r="S131" s="204"/>
      <c r="T131" s="205"/>
      <c r="AT131" s="199" t="s">
        <v>184</v>
      </c>
      <c r="AU131" s="199" t="s">
        <v>80</v>
      </c>
      <c r="AV131" s="12" t="s">
        <v>80</v>
      </c>
      <c r="AW131" s="12" t="s">
        <v>35</v>
      </c>
      <c r="AX131" s="12" t="s">
        <v>71</v>
      </c>
      <c r="AY131" s="199" t="s">
        <v>167</v>
      </c>
    </row>
    <row r="132" spans="2:65" s="14" customFormat="1">
      <c r="B132" s="227"/>
      <c r="D132" s="193" t="s">
        <v>184</v>
      </c>
      <c r="E132" s="228" t="s">
        <v>5</v>
      </c>
      <c r="F132" s="229" t="s">
        <v>788</v>
      </c>
      <c r="H132" s="228" t="s">
        <v>5</v>
      </c>
      <c r="I132" s="230"/>
      <c r="L132" s="227"/>
      <c r="M132" s="231"/>
      <c r="N132" s="232"/>
      <c r="O132" s="232"/>
      <c r="P132" s="232"/>
      <c r="Q132" s="232"/>
      <c r="R132" s="232"/>
      <c r="S132" s="232"/>
      <c r="T132" s="233"/>
      <c r="AT132" s="228" t="s">
        <v>184</v>
      </c>
      <c r="AU132" s="228" t="s">
        <v>80</v>
      </c>
      <c r="AV132" s="14" t="s">
        <v>78</v>
      </c>
      <c r="AW132" s="14" t="s">
        <v>35</v>
      </c>
      <c r="AX132" s="14" t="s">
        <v>71</v>
      </c>
      <c r="AY132" s="228" t="s">
        <v>167</v>
      </c>
    </row>
    <row r="133" spans="2:65" s="12" customFormat="1">
      <c r="B133" s="198"/>
      <c r="D133" s="193" t="s">
        <v>184</v>
      </c>
      <c r="E133" s="199" t="s">
        <v>5</v>
      </c>
      <c r="F133" s="200" t="s">
        <v>754</v>
      </c>
      <c r="H133" s="201">
        <v>57</v>
      </c>
      <c r="I133" s="202"/>
      <c r="L133" s="198"/>
      <c r="M133" s="203"/>
      <c r="N133" s="204"/>
      <c r="O133" s="204"/>
      <c r="P133" s="204"/>
      <c r="Q133" s="204"/>
      <c r="R133" s="204"/>
      <c r="S133" s="204"/>
      <c r="T133" s="205"/>
      <c r="AT133" s="199" t="s">
        <v>184</v>
      </c>
      <c r="AU133" s="199" t="s">
        <v>80</v>
      </c>
      <c r="AV133" s="12" t="s">
        <v>80</v>
      </c>
      <c r="AW133" s="12" t="s">
        <v>35</v>
      </c>
      <c r="AX133" s="12" t="s">
        <v>71</v>
      </c>
      <c r="AY133" s="199" t="s">
        <v>167</v>
      </c>
    </row>
    <row r="134" spans="2:65" s="13" customFormat="1">
      <c r="B134" s="219"/>
      <c r="D134" s="193" t="s">
        <v>184</v>
      </c>
      <c r="E134" s="220" t="s">
        <v>5</v>
      </c>
      <c r="F134" s="221" t="s">
        <v>350</v>
      </c>
      <c r="H134" s="222">
        <v>72</v>
      </c>
      <c r="I134" s="223"/>
      <c r="L134" s="219"/>
      <c r="M134" s="224"/>
      <c r="N134" s="225"/>
      <c r="O134" s="225"/>
      <c r="P134" s="225"/>
      <c r="Q134" s="225"/>
      <c r="R134" s="225"/>
      <c r="S134" s="225"/>
      <c r="T134" s="226"/>
      <c r="AT134" s="220" t="s">
        <v>184</v>
      </c>
      <c r="AU134" s="220" t="s">
        <v>80</v>
      </c>
      <c r="AV134" s="13" t="s">
        <v>173</v>
      </c>
      <c r="AW134" s="13" t="s">
        <v>35</v>
      </c>
      <c r="AX134" s="13" t="s">
        <v>78</v>
      </c>
      <c r="AY134" s="220" t="s">
        <v>167</v>
      </c>
    </row>
    <row r="135" spans="2:65" s="1" customFormat="1" ht="25.5" customHeight="1">
      <c r="B135" s="180"/>
      <c r="C135" s="181" t="s">
        <v>227</v>
      </c>
      <c r="D135" s="181" t="s">
        <v>169</v>
      </c>
      <c r="E135" s="182" t="s">
        <v>248</v>
      </c>
      <c r="F135" s="183" t="s">
        <v>249</v>
      </c>
      <c r="G135" s="184" t="s">
        <v>230</v>
      </c>
      <c r="H135" s="185">
        <v>161</v>
      </c>
      <c r="I135" s="186"/>
      <c r="J135" s="187">
        <f>ROUND(I135*H135,2)</f>
        <v>0</v>
      </c>
      <c r="K135" s="183" t="s">
        <v>179</v>
      </c>
      <c r="L135" s="41"/>
      <c r="M135" s="188" t="s">
        <v>5</v>
      </c>
      <c r="N135" s="189" t="s">
        <v>42</v>
      </c>
      <c r="O135" s="42"/>
      <c r="P135" s="190">
        <f>O135*H135</f>
        <v>0</v>
      </c>
      <c r="Q135" s="190">
        <v>9.8999999999999999E-4</v>
      </c>
      <c r="R135" s="190">
        <f>Q135*H135</f>
        <v>0.15939</v>
      </c>
      <c r="S135" s="190">
        <v>0</v>
      </c>
      <c r="T135" s="191">
        <f>S135*H135</f>
        <v>0</v>
      </c>
      <c r="AR135" s="24" t="s">
        <v>173</v>
      </c>
      <c r="AT135" s="24" t="s">
        <v>169</v>
      </c>
      <c r="AU135" s="24" t="s">
        <v>80</v>
      </c>
      <c r="AY135" s="24" t="s">
        <v>167</v>
      </c>
      <c r="BE135" s="192">
        <f>IF(N135="základní",J135,0)</f>
        <v>0</v>
      </c>
      <c r="BF135" s="192">
        <f>IF(N135="snížená",J135,0)</f>
        <v>0</v>
      </c>
      <c r="BG135" s="192">
        <f>IF(N135="zákl. přenesená",J135,0)</f>
        <v>0</v>
      </c>
      <c r="BH135" s="192">
        <f>IF(N135="sníž. přenesená",J135,0)</f>
        <v>0</v>
      </c>
      <c r="BI135" s="192">
        <f>IF(N135="nulová",J135,0)</f>
        <v>0</v>
      </c>
      <c r="BJ135" s="24" t="s">
        <v>78</v>
      </c>
      <c r="BK135" s="192">
        <f>ROUND(I135*H135,2)</f>
        <v>0</v>
      </c>
      <c r="BL135" s="24" t="s">
        <v>173</v>
      </c>
      <c r="BM135" s="24" t="s">
        <v>793</v>
      </c>
    </row>
    <row r="136" spans="2:65" s="1" customFormat="1" ht="27">
      <c r="B136" s="41"/>
      <c r="D136" s="193" t="s">
        <v>175</v>
      </c>
      <c r="F136" s="194" t="s">
        <v>251</v>
      </c>
      <c r="I136" s="195"/>
      <c r="L136" s="41"/>
      <c r="M136" s="196"/>
      <c r="N136" s="42"/>
      <c r="O136" s="42"/>
      <c r="P136" s="42"/>
      <c r="Q136" s="42"/>
      <c r="R136" s="42"/>
      <c r="S136" s="42"/>
      <c r="T136" s="70"/>
      <c r="AT136" s="24" t="s">
        <v>175</v>
      </c>
      <c r="AU136" s="24" t="s">
        <v>80</v>
      </c>
    </row>
    <row r="137" spans="2:65" s="1" customFormat="1" ht="16.5" customHeight="1">
      <c r="B137" s="180"/>
      <c r="C137" s="181" t="s">
        <v>234</v>
      </c>
      <c r="D137" s="181" t="s">
        <v>169</v>
      </c>
      <c r="E137" s="182" t="s">
        <v>252</v>
      </c>
      <c r="F137" s="183" t="s">
        <v>253</v>
      </c>
      <c r="G137" s="184" t="s">
        <v>230</v>
      </c>
      <c r="H137" s="185">
        <v>161</v>
      </c>
      <c r="I137" s="186"/>
      <c r="J137" s="187">
        <f>ROUND(I137*H137,2)</f>
        <v>0</v>
      </c>
      <c r="K137" s="183" t="s">
        <v>179</v>
      </c>
      <c r="L137" s="41"/>
      <c r="M137" s="188" t="s">
        <v>5</v>
      </c>
      <c r="N137" s="189" t="s">
        <v>42</v>
      </c>
      <c r="O137" s="42"/>
      <c r="P137" s="190">
        <f>O137*H137</f>
        <v>0</v>
      </c>
      <c r="Q137" s="190">
        <v>1.58E-3</v>
      </c>
      <c r="R137" s="190">
        <f>Q137*H137</f>
        <v>0.25438</v>
      </c>
      <c r="S137" s="190">
        <v>0</v>
      </c>
      <c r="T137" s="191">
        <f>S137*H137</f>
        <v>0</v>
      </c>
      <c r="AR137" s="24" t="s">
        <v>173</v>
      </c>
      <c r="AT137" s="24" t="s">
        <v>169</v>
      </c>
      <c r="AU137" s="24" t="s">
        <v>80</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794</v>
      </c>
    </row>
    <row r="138" spans="2:65" s="1" customFormat="1">
      <c r="B138" s="41"/>
      <c r="D138" s="193" t="s">
        <v>175</v>
      </c>
      <c r="F138" s="194" t="s">
        <v>255</v>
      </c>
      <c r="I138" s="195"/>
      <c r="L138" s="41"/>
      <c r="M138" s="196"/>
      <c r="N138" s="42"/>
      <c r="O138" s="42"/>
      <c r="P138" s="42"/>
      <c r="Q138" s="42"/>
      <c r="R138" s="42"/>
      <c r="S138" s="42"/>
      <c r="T138" s="70"/>
      <c r="AT138" s="24" t="s">
        <v>175</v>
      </c>
      <c r="AU138" s="24" t="s">
        <v>80</v>
      </c>
    </row>
    <row r="139" spans="2:65" s="1" customFormat="1" ht="16.5" customHeight="1">
      <c r="B139" s="180"/>
      <c r="C139" s="181" t="s">
        <v>239</v>
      </c>
      <c r="D139" s="181" t="s">
        <v>169</v>
      </c>
      <c r="E139" s="182" t="s">
        <v>257</v>
      </c>
      <c r="F139" s="183" t="s">
        <v>2745</v>
      </c>
      <c r="G139" s="184" t="s">
        <v>230</v>
      </c>
      <c r="H139" s="185">
        <v>161</v>
      </c>
      <c r="I139" s="186"/>
      <c r="J139" s="187">
        <f>ROUND(I139*H139,2)</f>
        <v>0</v>
      </c>
      <c r="K139" s="183" t="s">
        <v>179</v>
      </c>
      <c r="L139" s="41"/>
      <c r="M139" s="188" t="s">
        <v>5</v>
      </c>
      <c r="N139" s="189" t="s">
        <v>42</v>
      </c>
      <c r="O139" s="42"/>
      <c r="P139" s="190">
        <f>O139*H139</f>
        <v>0</v>
      </c>
      <c r="Q139" s="190">
        <v>5.0000000000000001E-4</v>
      </c>
      <c r="R139" s="190">
        <f>Q139*H139</f>
        <v>8.0500000000000002E-2</v>
      </c>
      <c r="S139" s="190">
        <v>0</v>
      </c>
      <c r="T139" s="191">
        <f>S139*H139</f>
        <v>0</v>
      </c>
      <c r="AR139" s="24" t="s">
        <v>173</v>
      </c>
      <c r="AT139" s="24" t="s">
        <v>169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795</v>
      </c>
    </row>
    <row r="140" spans="2:65" s="1" customFormat="1">
      <c r="B140" s="41"/>
      <c r="D140" s="193" t="s">
        <v>175</v>
      </c>
      <c r="F140" s="194" t="s">
        <v>2745</v>
      </c>
      <c r="I140" s="195"/>
      <c r="L140" s="41"/>
      <c r="M140" s="196"/>
      <c r="N140" s="42"/>
      <c r="O140" s="42"/>
      <c r="P140" s="42"/>
      <c r="Q140" s="42"/>
      <c r="R140" s="42"/>
      <c r="S140" s="42"/>
      <c r="T140" s="70"/>
      <c r="AT140" s="24" t="s">
        <v>175</v>
      </c>
      <c r="AU140" s="24" t="s">
        <v>80</v>
      </c>
    </row>
    <row r="141" spans="2:65" s="11" customFormat="1" ht="29.85" customHeight="1">
      <c r="B141" s="167"/>
      <c r="D141" s="168" t="s">
        <v>70</v>
      </c>
      <c r="E141" s="178" t="s">
        <v>263</v>
      </c>
      <c r="F141" s="178" t="s">
        <v>264</v>
      </c>
      <c r="I141" s="170"/>
      <c r="J141" s="179">
        <f>BK141</f>
        <v>0</v>
      </c>
      <c r="L141" s="167"/>
      <c r="M141" s="172"/>
      <c r="N141" s="173"/>
      <c r="O141" s="173"/>
      <c r="P141" s="174">
        <f>SUM(P142:P148)</f>
        <v>0</v>
      </c>
      <c r="Q141" s="173"/>
      <c r="R141" s="174">
        <f>SUM(R142:R148)</f>
        <v>0</v>
      </c>
      <c r="S141" s="173"/>
      <c r="T141" s="175">
        <f>SUM(T142:T148)</f>
        <v>0</v>
      </c>
      <c r="AR141" s="168" t="s">
        <v>78</v>
      </c>
      <c r="AT141" s="176" t="s">
        <v>70</v>
      </c>
      <c r="AU141" s="176" t="s">
        <v>78</v>
      </c>
      <c r="AY141" s="168" t="s">
        <v>167</v>
      </c>
      <c r="BK141" s="177">
        <f>SUM(BK142:BK148)</f>
        <v>0</v>
      </c>
    </row>
    <row r="142" spans="2:65" s="1" customFormat="1" ht="25.5" customHeight="1">
      <c r="B142" s="180"/>
      <c r="C142" s="181" t="s">
        <v>243</v>
      </c>
      <c r="D142" s="181" t="s">
        <v>169</v>
      </c>
      <c r="E142" s="182" t="s">
        <v>266</v>
      </c>
      <c r="F142" s="183" t="s">
        <v>267</v>
      </c>
      <c r="G142" s="184" t="s">
        <v>268</v>
      </c>
      <c r="H142" s="185">
        <v>11.483000000000001</v>
      </c>
      <c r="I142" s="186"/>
      <c r="J142" s="187">
        <f>ROUND(I142*H142,2)</f>
        <v>0</v>
      </c>
      <c r="K142" s="183" t="s">
        <v>179</v>
      </c>
      <c r="L142" s="41"/>
      <c r="M142" s="188" t="s">
        <v>5</v>
      </c>
      <c r="N142" s="189" t="s">
        <v>42</v>
      </c>
      <c r="O142" s="42"/>
      <c r="P142" s="190">
        <f>O142*H142</f>
        <v>0</v>
      </c>
      <c r="Q142" s="190">
        <v>0</v>
      </c>
      <c r="R142" s="190">
        <f>Q142*H142</f>
        <v>0</v>
      </c>
      <c r="S142" s="190">
        <v>0</v>
      </c>
      <c r="T142" s="191">
        <f>S142*H142</f>
        <v>0</v>
      </c>
      <c r="AR142" s="24" t="s">
        <v>173</v>
      </c>
      <c r="AT142" s="24" t="s">
        <v>169</v>
      </c>
      <c r="AU142" s="24" t="s">
        <v>80</v>
      </c>
      <c r="AY142" s="24" t="s">
        <v>167</v>
      </c>
      <c r="BE142" s="192">
        <f>IF(N142="základní",J142,0)</f>
        <v>0</v>
      </c>
      <c r="BF142" s="192">
        <f>IF(N142="snížená",J142,0)</f>
        <v>0</v>
      </c>
      <c r="BG142" s="192">
        <f>IF(N142="zákl. přenesená",J142,0)</f>
        <v>0</v>
      </c>
      <c r="BH142" s="192">
        <f>IF(N142="sníž. přenesená",J142,0)</f>
        <v>0</v>
      </c>
      <c r="BI142" s="192">
        <f>IF(N142="nulová",J142,0)</f>
        <v>0</v>
      </c>
      <c r="BJ142" s="24" t="s">
        <v>78</v>
      </c>
      <c r="BK142" s="192">
        <f>ROUND(I142*H142,2)</f>
        <v>0</v>
      </c>
      <c r="BL142" s="24" t="s">
        <v>173</v>
      </c>
      <c r="BM142" s="24" t="s">
        <v>796</v>
      </c>
    </row>
    <row r="143" spans="2:65" s="1" customFormat="1" ht="27">
      <c r="B143" s="41"/>
      <c r="D143" s="193" t="s">
        <v>175</v>
      </c>
      <c r="F143" s="194" t="s">
        <v>270</v>
      </c>
      <c r="I143" s="195"/>
      <c r="L143" s="41"/>
      <c r="M143" s="196"/>
      <c r="N143" s="42"/>
      <c r="O143" s="42"/>
      <c r="P143" s="42"/>
      <c r="Q143" s="42"/>
      <c r="R143" s="42"/>
      <c r="S143" s="42"/>
      <c r="T143" s="70"/>
      <c r="AT143" s="24" t="s">
        <v>175</v>
      </c>
      <c r="AU143" s="24" t="s">
        <v>80</v>
      </c>
    </row>
    <row r="144" spans="2:65" s="1" customFormat="1" ht="25.5" customHeight="1">
      <c r="B144" s="180"/>
      <c r="C144" s="181" t="s">
        <v>247</v>
      </c>
      <c r="D144" s="181" t="s">
        <v>169</v>
      </c>
      <c r="E144" s="182" t="s">
        <v>272</v>
      </c>
      <c r="F144" s="183" t="s">
        <v>273</v>
      </c>
      <c r="G144" s="184" t="s">
        <v>268</v>
      </c>
      <c r="H144" s="185">
        <v>103.34699999999999</v>
      </c>
      <c r="I144" s="186"/>
      <c r="J144" s="187">
        <f>ROUND(I144*H144,2)</f>
        <v>0</v>
      </c>
      <c r="K144" s="183" t="s">
        <v>179</v>
      </c>
      <c r="L144" s="41"/>
      <c r="M144" s="188" t="s">
        <v>5</v>
      </c>
      <c r="N144" s="189" t="s">
        <v>42</v>
      </c>
      <c r="O144" s="42"/>
      <c r="P144" s="190">
        <f>O144*H144</f>
        <v>0</v>
      </c>
      <c r="Q144" s="190">
        <v>0</v>
      </c>
      <c r="R144" s="190">
        <f>Q144*H144</f>
        <v>0</v>
      </c>
      <c r="S144" s="190">
        <v>0</v>
      </c>
      <c r="T144" s="191">
        <f>S144*H144</f>
        <v>0</v>
      </c>
      <c r="AR144" s="24" t="s">
        <v>173</v>
      </c>
      <c r="AT144" s="24" t="s">
        <v>169</v>
      </c>
      <c r="AU144" s="24" t="s">
        <v>80</v>
      </c>
      <c r="AY144" s="24" t="s">
        <v>167</v>
      </c>
      <c r="BE144" s="192">
        <f>IF(N144="základní",J144,0)</f>
        <v>0</v>
      </c>
      <c r="BF144" s="192">
        <f>IF(N144="snížená",J144,0)</f>
        <v>0</v>
      </c>
      <c r="BG144" s="192">
        <f>IF(N144="zákl. přenesená",J144,0)</f>
        <v>0</v>
      </c>
      <c r="BH144" s="192">
        <f>IF(N144="sníž. přenesená",J144,0)</f>
        <v>0</v>
      </c>
      <c r="BI144" s="192">
        <f>IF(N144="nulová",J144,0)</f>
        <v>0</v>
      </c>
      <c r="BJ144" s="24" t="s">
        <v>78</v>
      </c>
      <c r="BK144" s="192">
        <f>ROUND(I144*H144,2)</f>
        <v>0</v>
      </c>
      <c r="BL144" s="24" t="s">
        <v>173</v>
      </c>
      <c r="BM144" s="24" t="s">
        <v>797</v>
      </c>
    </row>
    <row r="145" spans="2:65" s="1" customFormat="1" ht="27">
      <c r="B145" s="41"/>
      <c r="D145" s="193" t="s">
        <v>175</v>
      </c>
      <c r="F145" s="194" t="s">
        <v>275</v>
      </c>
      <c r="I145" s="195"/>
      <c r="L145" s="41"/>
      <c r="M145" s="196"/>
      <c r="N145" s="42"/>
      <c r="O145" s="42"/>
      <c r="P145" s="42"/>
      <c r="Q145" s="42"/>
      <c r="R145" s="42"/>
      <c r="S145" s="42"/>
      <c r="T145" s="70"/>
      <c r="AT145" s="24" t="s">
        <v>175</v>
      </c>
      <c r="AU145" s="24" t="s">
        <v>80</v>
      </c>
    </row>
    <row r="146" spans="2:65" s="12" customFormat="1">
      <c r="B146" s="198"/>
      <c r="D146" s="193" t="s">
        <v>184</v>
      </c>
      <c r="F146" s="200" t="s">
        <v>798</v>
      </c>
      <c r="H146" s="201">
        <v>103.34699999999999</v>
      </c>
      <c r="I146" s="202"/>
      <c r="L146" s="198"/>
      <c r="M146" s="203"/>
      <c r="N146" s="204"/>
      <c r="O146" s="204"/>
      <c r="P146" s="204"/>
      <c r="Q146" s="204"/>
      <c r="R146" s="204"/>
      <c r="S146" s="204"/>
      <c r="T146" s="205"/>
      <c r="AT146" s="199" t="s">
        <v>184</v>
      </c>
      <c r="AU146" s="199" t="s">
        <v>80</v>
      </c>
      <c r="AV146" s="12" t="s">
        <v>80</v>
      </c>
      <c r="AW146" s="12" t="s">
        <v>6</v>
      </c>
      <c r="AX146" s="12" t="s">
        <v>78</v>
      </c>
      <c r="AY146" s="199" t="s">
        <v>167</v>
      </c>
    </row>
    <row r="147" spans="2:65" s="1" customFormat="1" ht="25.5" customHeight="1">
      <c r="B147" s="180"/>
      <c r="C147" s="181" t="s">
        <v>11</v>
      </c>
      <c r="D147" s="181" t="s">
        <v>169</v>
      </c>
      <c r="E147" s="182" t="s">
        <v>278</v>
      </c>
      <c r="F147" s="183" t="s">
        <v>279</v>
      </c>
      <c r="G147" s="184" t="s">
        <v>268</v>
      </c>
      <c r="H147" s="185">
        <v>3.403</v>
      </c>
      <c r="I147" s="186"/>
      <c r="J147" s="187">
        <f>ROUND(I147*H147,2)</f>
        <v>0</v>
      </c>
      <c r="K147" s="183" t="s">
        <v>179</v>
      </c>
      <c r="L147" s="41"/>
      <c r="M147" s="188" t="s">
        <v>5</v>
      </c>
      <c r="N147" s="189" t="s">
        <v>42</v>
      </c>
      <c r="O147" s="42"/>
      <c r="P147" s="190">
        <f>O147*H147</f>
        <v>0</v>
      </c>
      <c r="Q147" s="190">
        <v>0</v>
      </c>
      <c r="R147" s="190">
        <f>Q147*H147</f>
        <v>0</v>
      </c>
      <c r="S147" s="190">
        <v>0</v>
      </c>
      <c r="T147" s="191">
        <f>S147*H147</f>
        <v>0</v>
      </c>
      <c r="AR147" s="24" t="s">
        <v>173</v>
      </c>
      <c r="AT147" s="24" t="s">
        <v>169</v>
      </c>
      <c r="AU147" s="24" t="s">
        <v>80</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799</v>
      </c>
    </row>
    <row r="148" spans="2:65" s="1" customFormat="1" ht="27">
      <c r="B148" s="41"/>
      <c r="D148" s="193" t="s">
        <v>175</v>
      </c>
      <c r="F148" s="194" t="s">
        <v>281</v>
      </c>
      <c r="I148" s="195"/>
      <c r="L148" s="41"/>
      <c r="M148" s="196"/>
      <c r="N148" s="42"/>
      <c r="O148" s="42"/>
      <c r="P148" s="42"/>
      <c r="Q148" s="42"/>
      <c r="R148" s="42"/>
      <c r="S148" s="42"/>
      <c r="T148" s="70"/>
      <c r="AT148" s="24" t="s">
        <v>175</v>
      </c>
      <c r="AU148" s="24" t="s">
        <v>80</v>
      </c>
    </row>
    <row r="149" spans="2:65" s="11" customFormat="1" ht="29.85" customHeight="1">
      <c r="B149" s="167"/>
      <c r="D149" s="168" t="s">
        <v>70</v>
      </c>
      <c r="E149" s="178" t="s">
        <v>282</v>
      </c>
      <c r="F149" s="178" t="s">
        <v>283</v>
      </c>
      <c r="I149" s="170"/>
      <c r="J149" s="179">
        <f>BK149</f>
        <v>0</v>
      </c>
      <c r="L149" s="167"/>
      <c r="M149" s="172"/>
      <c r="N149" s="173"/>
      <c r="O149" s="173"/>
      <c r="P149" s="174">
        <f>SUM(P150:P151)</f>
        <v>0</v>
      </c>
      <c r="Q149" s="173"/>
      <c r="R149" s="174">
        <f>SUM(R150:R151)</f>
        <v>0</v>
      </c>
      <c r="S149" s="173"/>
      <c r="T149" s="175">
        <f>SUM(T150:T151)</f>
        <v>0</v>
      </c>
      <c r="AR149" s="168" t="s">
        <v>78</v>
      </c>
      <c r="AT149" s="176" t="s">
        <v>70</v>
      </c>
      <c r="AU149" s="176" t="s">
        <v>78</v>
      </c>
      <c r="AY149" s="168" t="s">
        <v>167</v>
      </c>
      <c r="BK149" s="177">
        <f>SUM(BK150:BK151)</f>
        <v>0</v>
      </c>
    </row>
    <row r="150" spans="2:65" s="1" customFormat="1" ht="25.5" customHeight="1">
      <c r="B150" s="180"/>
      <c r="C150" s="181" t="s">
        <v>256</v>
      </c>
      <c r="D150" s="181" t="s">
        <v>169</v>
      </c>
      <c r="E150" s="182" t="s">
        <v>284</v>
      </c>
      <c r="F150" s="183" t="s">
        <v>285</v>
      </c>
      <c r="G150" s="184" t="s">
        <v>268</v>
      </c>
      <c r="H150" s="185">
        <v>10.807</v>
      </c>
      <c r="I150" s="186"/>
      <c r="J150" s="187">
        <f>ROUND(I150*H150,2)</f>
        <v>0</v>
      </c>
      <c r="K150" s="183" t="s">
        <v>179</v>
      </c>
      <c r="L150" s="41"/>
      <c r="M150" s="188" t="s">
        <v>5</v>
      </c>
      <c r="N150" s="189" t="s">
        <v>42</v>
      </c>
      <c r="O150" s="42"/>
      <c r="P150" s="190">
        <f>O150*H150</f>
        <v>0</v>
      </c>
      <c r="Q150" s="190">
        <v>0</v>
      </c>
      <c r="R150" s="190">
        <f>Q150*H150</f>
        <v>0</v>
      </c>
      <c r="S150" s="190">
        <v>0</v>
      </c>
      <c r="T150" s="191">
        <f>S150*H150</f>
        <v>0</v>
      </c>
      <c r="AR150" s="24" t="s">
        <v>173</v>
      </c>
      <c r="AT150" s="24" t="s">
        <v>169</v>
      </c>
      <c r="AU150" s="24" t="s">
        <v>80</v>
      </c>
      <c r="AY150" s="24" t="s">
        <v>167</v>
      </c>
      <c r="BE150" s="192">
        <f>IF(N150="základní",J150,0)</f>
        <v>0</v>
      </c>
      <c r="BF150" s="192">
        <f>IF(N150="snížená",J150,0)</f>
        <v>0</v>
      </c>
      <c r="BG150" s="192">
        <f>IF(N150="zákl. přenesená",J150,0)</f>
        <v>0</v>
      </c>
      <c r="BH150" s="192">
        <f>IF(N150="sníž. přenesená",J150,0)</f>
        <v>0</v>
      </c>
      <c r="BI150" s="192">
        <f>IF(N150="nulová",J150,0)</f>
        <v>0</v>
      </c>
      <c r="BJ150" s="24" t="s">
        <v>78</v>
      </c>
      <c r="BK150" s="192">
        <f>ROUND(I150*H150,2)</f>
        <v>0</v>
      </c>
      <c r="BL150" s="24" t="s">
        <v>173</v>
      </c>
      <c r="BM150" s="24" t="s">
        <v>800</v>
      </c>
    </row>
    <row r="151" spans="2:65" s="1" customFormat="1" ht="40.5">
      <c r="B151" s="41"/>
      <c r="D151" s="193" t="s">
        <v>175</v>
      </c>
      <c r="F151" s="194" t="s">
        <v>287</v>
      </c>
      <c r="I151" s="195"/>
      <c r="L151" s="41"/>
      <c r="M151" s="196"/>
      <c r="N151" s="42"/>
      <c r="O151" s="42"/>
      <c r="P151" s="42"/>
      <c r="Q151" s="42"/>
      <c r="R151" s="42"/>
      <c r="S151" s="42"/>
      <c r="T151" s="70"/>
      <c r="AT151" s="24" t="s">
        <v>175</v>
      </c>
      <c r="AU151" s="24" t="s">
        <v>80</v>
      </c>
    </row>
    <row r="152" spans="2:65" s="11" customFormat="1" ht="37.35" customHeight="1">
      <c r="B152" s="167"/>
      <c r="D152" s="168" t="s">
        <v>70</v>
      </c>
      <c r="E152" s="169" t="s">
        <v>288</v>
      </c>
      <c r="F152" s="169" t="s">
        <v>289</v>
      </c>
      <c r="I152" s="170"/>
      <c r="J152" s="171">
        <f>BK152</f>
        <v>0</v>
      </c>
      <c r="L152" s="167"/>
      <c r="M152" s="172"/>
      <c r="N152" s="173"/>
      <c r="O152" s="173"/>
      <c r="P152" s="174">
        <f>P153</f>
        <v>0</v>
      </c>
      <c r="Q152" s="173"/>
      <c r="R152" s="174">
        <f>R153</f>
        <v>0</v>
      </c>
      <c r="S152" s="173"/>
      <c r="T152" s="175">
        <f>T153</f>
        <v>0</v>
      </c>
      <c r="AR152" s="168" t="s">
        <v>80</v>
      </c>
      <c r="AT152" s="176" t="s">
        <v>70</v>
      </c>
      <c r="AU152" s="176" t="s">
        <v>71</v>
      </c>
      <c r="AY152" s="168" t="s">
        <v>167</v>
      </c>
      <c r="BK152" s="177">
        <f>BK153</f>
        <v>0</v>
      </c>
    </row>
    <row r="153" spans="2:65" s="11" customFormat="1" ht="19.899999999999999" customHeight="1">
      <c r="B153" s="167"/>
      <c r="D153" s="168" t="s">
        <v>70</v>
      </c>
      <c r="E153" s="178" t="s">
        <v>290</v>
      </c>
      <c r="F153" s="178" t="s">
        <v>291</v>
      </c>
      <c r="I153" s="170"/>
      <c r="J153" s="179">
        <f>BK153</f>
        <v>0</v>
      </c>
      <c r="L153" s="167"/>
      <c r="M153" s="172"/>
      <c r="N153" s="173"/>
      <c r="O153" s="173"/>
      <c r="P153" s="174">
        <f>SUM(P154:P165)</f>
        <v>0</v>
      </c>
      <c r="Q153" s="173"/>
      <c r="R153" s="174">
        <f>SUM(R154:R165)</f>
        <v>0</v>
      </c>
      <c r="S153" s="173"/>
      <c r="T153" s="175">
        <f>SUM(T154:T165)</f>
        <v>0</v>
      </c>
      <c r="AR153" s="168" t="s">
        <v>80</v>
      </c>
      <c r="AT153" s="176" t="s">
        <v>70</v>
      </c>
      <c r="AU153" s="176" t="s">
        <v>78</v>
      </c>
      <c r="AY153" s="168" t="s">
        <v>167</v>
      </c>
      <c r="BK153" s="177">
        <f>SUM(BK154:BK165)</f>
        <v>0</v>
      </c>
    </row>
    <row r="154" spans="2:65" s="1" customFormat="1" ht="25.5" customHeight="1">
      <c r="B154" s="180"/>
      <c r="C154" s="181" t="s">
        <v>259</v>
      </c>
      <c r="D154" s="181" t="s">
        <v>169</v>
      </c>
      <c r="E154" s="182" t="s">
        <v>293</v>
      </c>
      <c r="F154" s="183" t="s">
        <v>801</v>
      </c>
      <c r="G154" s="184" t="s">
        <v>203</v>
      </c>
      <c r="H154" s="185">
        <v>220</v>
      </c>
      <c r="I154" s="186"/>
      <c r="J154" s="187">
        <f>ROUND(I154*H154,2)</f>
        <v>0</v>
      </c>
      <c r="K154" s="183" t="s">
        <v>5</v>
      </c>
      <c r="L154" s="41"/>
      <c r="M154" s="188" t="s">
        <v>5</v>
      </c>
      <c r="N154" s="189" t="s">
        <v>42</v>
      </c>
      <c r="O154" s="42"/>
      <c r="P154" s="190">
        <f>O154*H154</f>
        <v>0</v>
      </c>
      <c r="Q154" s="190">
        <v>0</v>
      </c>
      <c r="R154" s="190">
        <f>Q154*H154</f>
        <v>0</v>
      </c>
      <c r="S154" s="190">
        <v>0</v>
      </c>
      <c r="T154" s="191">
        <f>S154*H154</f>
        <v>0</v>
      </c>
      <c r="AR154" s="24" t="s">
        <v>256</v>
      </c>
      <c r="AT154" s="24" t="s">
        <v>169</v>
      </c>
      <c r="AU154" s="24" t="s">
        <v>80</v>
      </c>
      <c r="AY154" s="24" t="s">
        <v>167</v>
      </c>
      <c r="BE154" s="192">
        <f>IF(N154="základní",J154,0)</f>
        <v>0</v>
      </c>
      <c r="BF154" s="192">
        <f>IF(N154="snížená",J154,0)</f>
        <v>0</v>
      </c>
      <c r="BG154" s="192">
        <f>IF(N154="zákl. přenesená",J154,0)</f>
        <v>0</v>
      </c>
      <c r="BH154" s="192">
        <f>IF(N154="sníž. přenesená",J154,0)</f>
        <v>0</v>
      </c>
      <c r="BI154" s="192">
        <f>IF(N154="nulová",J154,0)</f>
        <v>0</v>
      </c>
      <c r="BJ154" s="24" t="s">
        <v>78</v>
      </c>
      <c r="BK154" s="192">
        <f>ROUND(I154*H154,2)</f>
        <v>0</v>
      </c>
      <c r="BL154" s="24" t="s">
        <v>256</v>
      </c>
      <c r="BM154" s="24" t="s">
        <v>802</v>
      </c>
    </row>
    <row r="155" spans="2:65" s="1" customFormat="1">
      <c r="B155" s="41"/>
      <c r="D155" s="193" t="s">
        <v>175</v>
      </c>
      <c r="F155" s="194" t="s">
        <v>464</v>
      </c>
      <c r="I155" s="195"/>
      <c r="L155" s="41"/>
      <c r="M155" s="196"/>
      <c r="N155" s="42"/>
      <c r="O155" s="42"/>
      <c r="P155" s="42"/>
      <c r="Q155" s="42"/>
      <c r="R155" s="42"/>
      <c r="S155" s="42"/>
      <c r="T155" s="70"/>
      <c r="AT155" s="24" t="s">
        <v>175</v>
      </c>
      <c r="AU155" s="24" t="s">
        <v>80</v>
      </c>
    </row>
    <row r="156" spans="2:65" s="1" customFormat="1" ht="27">
      <c r="B156" s="41"/>
      <c r="D156" s="193" t="s">
        <v>182</v>
      </c>
      <c r="F156" s="197" t="s">
        <v>777</v>
      </c>
      <c r="I156" s="195"/>
      <c r="L156" s="41"/>
      <c r="M156" s="196"/>
      <c r="N156" s="42"/>
      <c r="O156" s="42"/>
      <c r="P156" s="42"/>
      <c r="Q156" s="42"/>
      <c r="R156" s="42"/>
      <c r="S156" s="42"/>
      <c r="T156" s="70"/>
      <c r="AT156" s="24" t="s">
        <v>182</v>
      </c>
      <c r="AU156" s="24" t="s">
        <v>80</v>
      </c>
    </row>
    <row r="157" spans="2:65" s="12" customFormat="1">
      <c r="B157" s="198"/>
      <c r="D157" s="193" t="s">
        <v>184</v>
      </c>
      <c r="E157" s="199" t="s">
        <v>5</v>
      </c>
      <c r="F157" s="200" t="s">
        <v>205</v>
      </c>
      <c r="H157" s="201">
        <v>220</v>
      </c>
      <c r="I157" s="202"/>
      <c r="L157" s="198"/>
      <c r="M157" s="203"/>
      <c r="N157" s="204"/>
      <c r="O157" s="204"/>
      <c r="P157" s="204"/>
      <c r="Q157" s="204"/>
      <c r="R157" s="204"/>
      <c r="S157" s="204"/>
      <c r="T157" s="205"/>
      <c r="AT157" s="199" t="s">
        <v>184</v>
      </c>
      <c r="AU157" s="199" t="s">
        <v>80</v>
      </c>
      <c r="AV157" s="12" t="s">
        <v>80</v>
      </c>
      <c r="AW157" s="12" t="s">
        <v>35</v>
      </c>
      <c r="AX157" s="12" t="s">
        <v>78</v>
      </c>
      <c r="AY157" s="199" t="s">
        <v>167</v>
      </c>
    </row>
    <row r="158" spans="2:65" s="1" customFormat="1" ht="25.5" customHeight="1">
      <c r="B158" s="180"/>
      <c r="C158" s="181" t="s">
        <v>265</v>
      </c>
      <c r="D158" s="181" t="s">
        <v>169</v>
      </c>
      <c r="E158" s="182" t="s">
        <v>468</v>
      </c>
      <c r="F158" s="183" t="s">
        <v>803</v>
      </c>
      <c r="G158" s="184" t="s">
        <v>209</v>
      </c>
      <c r="H158" s="185">
        <v>1</v>
      </c>
      <c r="I158" s="186"/>
      <c r="J158" s="187">
        <f>ROUND(I158*H158,2)</f>
        <v>0</v>
      </c>
      <c r="K158" s="183" t="s">
        <v>5</v>
      </c>
      <c r="L158" s="41"/>
      <c r="M158" s="188" t="s">
        <v>5</v>
      </c>
      <c r="N158" s="189" t="s">
        <v>42</v>
      </c>
      <c r="O158" s="42"/>
      <c r="P158" s="190">
        <f>O158*H158</f>
        <v>0</v>
      </c>
      <c r="Q158" s="190">
        <v>0</v>
      </c>
      <c r="R158" s="190">
        <f>Q158*H158</f>
        <v>0</v>
      </c>
      <c r="S158" s="190">
        <v>0</v>
      </c>
      <c r="T158" s="191">
        <f>S158*H158</f>
        <v>0</v>
      </c>
      <c r="AR158" s="24" t="s">
        <v>256</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256</v>
      </c>
      <c r="BM158" s="24" t="s">
        <v>804</v>
      </c>
    </row>
    <row r="159" spans="2:65" s="1" customFormat="1" ht="27">
      <c r="B159" s="41"/>
      <c r="D159" s="193" t="s">
        <v>175</v>
      </c>
      <c r="F159" s="194" t="s">
        <v>803</v>
      </c>
      <c r="I159" s="195"/>
      <c r="L159" s="41"/>
      <c r="M159" s="196"/>
      <c r="N159" s="42"/>
      <c r="O159" s="42"/>
      <c r="P159" s="42"/>
      <c r="Q159" s="42"/>
      <c r="R159" s="42"/>
      <c r="S159" s="42"/>
      <c r="T159" s="70"/>
      <c r="AT159" s="24" t="s">
        <v>175</v>
      </c>
      <c r="AU159" s="24" t="s">
        <v>80</v>
      </c>
    </row>
    <row r="160" spans="2:65" s="1" customFormat="1" ht="27">
      <c r="B160" s="41"/>
      <c r="D160" s="193" t="s">
        <v>182</v>
      </c>
      <c r="F160" s="197" t="s">
        <v>777</v>
      </c>
      <c r="I160" s="195"/>
      <c r="L160" s="41"/>
      <c r="M160" s="196"/>
      <c r="N160" s="42"/>
      <c r="O160" s="42"/>
      <c r="P160" s="42"/>
      <c r="Q160" s="42"/>
      <c r="R160" s="42"/>
      <c r="S160" s="42"/>
      <c r="T160" s="70"/>
      <c r="AT160" s="24" t="s">
        <v>182</v>
      </c>
      <c r="AU160" s="24" t="s">
        <v>80</v>
      </c>
    </row>
    <row r="161" spans="2:65" s="12" customFormat="1">
      <c r="B161" s="198"/>
      <c r="D161" s="193" t="s">
        <v>184</v>
      </c>
      <c r="E161" s="199" t="s">
        <v>5</v>
      </c>
      <c r="F161" s="200" t="s">
        <v>78</v>
      </c>
      <c r="H161" s="201">
        <v>1</v>
      </c>
      <c r="I161" s="202"/>
      <c r="L161" s="198"/>
      <c r="M161" s="203"/>
      <c r="N161" s="204"/>
      <c r="O161" s="204"/>
      <c r="P161" s="204"/>
      <c r="Q161" s="204"/>
      <c r="R161" s="204"/>
      <c r="S161" s="204"/>
      <c r="T161" s="205"/>
      <c r="AT161" s="199" t="s">
        <v>184</v>
      </c>
      <c r="AU161" s="199" t="s">
        <v>80</v>
      </c>
      <c r="AV161" s="12" t="s">
        <v>80</v>
      </c>
      <c r="AW161" s="12" t="s">
        <v>35</v>
      </c>
      <c r="AX161" s="12" t="s">
        <v>78</v>
      </c>
      <c r="AY161" s="199" t="s">
        <v>167</v>
      </c>
    </row>
    <row r="162" spans="2:65" s="1" customFormat="1" ht="25.5" customHeight="1">
      <c r="B162" s="180"/>
      <c r="C162" s="181" t="s">
        <v>271</v>
      </c>
      <c r="D162" s="181" t="s">
        <v>169</v>
      </c>
      <c r="E162" s="182" t="s">
        <v>472</v>
      </c>
      <c r="F162" s="183" t="s">
        <v>805</v>
      </c>
      <c r="G162" s="184" t="s">
        <v>203</v>
      </c>
      <c r="H162" s="185">
        <v>45</v>
      </c>
      <c r="I162" s="186"/>
      <c r="J162" s="187">
        <f>ROUND(I162*H162,2)</f>
        <v>0</v>
      </c>
      <c r="K162" s="183" t="s">
        <v>5</v>
      </c>
      <c r="L162" s="41"/>
      <c r="M162" s="188" t="s">
        <v>5</v>
      </c>
      <c r="N162" s="189" t="s">
        <v>42</v>
      </c>
      <c r="O162" s="42"/>
      <c r="P162" s="190">
        <f>O162*H162</f>
        <v>0</v>
      </c>
      <c r="Q162" s="190">
        <v>0</v>
      </c>
      <c r="R162" s="190">
        <f>Q162*H162</f>
        <v>0</v>
      </c>
      <c r="S162" s="190">
        <v>0</v>
      </c>
      <c r="T162" s="191">
        <f>S162*H162</f>
        <v>0</v>
      </c>
      <c r="AR162" s="24" t="s">
        <v>256</v>
      </c>
      <c r="AT162" s="24" t="s">
        <v>169</v>
      </c>
      <c r="AU162" s="24" t="s">
        <v>80</v>
      </c>
      <c r="AY162" s="24" t="s">
        <v>167</v>
      </c>
      <c r="BE162" s="192">
        <f>IF(N162="základní",J162,0)</f>
        <v>0</v>
      </c>
      <c r="BF162" s="192">
        <f>IF(N162="snížená",J162,0)</f>
        <v>0</v>
      </c>
      <c r="BG162" s="192">
        <f>IF(N162="zákl. přenesená",J162,0)</f>
        <v>0</v>
      </c>
      <c r="BH162" s="192">
        <f>IF(N162="sníž. přenesená",J162,0)</f>
        <v>0</v>
      </c>
      <c r="BI162" s="192">
        <f>IF(N162="nulová",J162,0)</f>
        <v>0</v>
      </c>
      <c r="BJ162" s="24" t="s">
        <v>78</v>
      </c>
      <c r="BK162" s="192">
        <f>ROUND(I162*H162,2)</f>
        <v>0</v>
      </c>
      <c r="BL162" s="24" t="s">
        <v>256</v>
      </c>
      <c r="BM162" s="24" t="s">
        <v>806</v>
      </c>
    </row>
    <row r="163" spans="2:65" s="1" customFormat="1">
      <c r="B163" s="41"/>
      <c r="D163" s="193" t="s">
        <v>175</v>
      </c>
      <c r="F163" s="194" t="s">
        <v>807</v>
      </c>
      <c r="I163" s="195"/>
      <c r="L163" s="41"/>
      <c r="M163" s="196"/>
      <c r="N163" s="42"/>
      <c r="O163" s="42"/>
      <c r="P163" s="42"/>
      <c r="Q163" s="42"/>
      <c r="R163" s="42"/>
      <c r="S163" s="42"/>
      <c r="T163" s="70"/>
      <c r="AT163" s="24" t="s">
        <v>175</v>
      </c>
      <c r="AU163" s="24" t="s">
        <v>80</v>
      </c>
    </row>
    <row r="164" spans="2:65" s="1" customFormat="1" ht="27">
      <c r="B164" s="41"/>
      <c r="D164" s="193" t="s">
        <v>182</v>
      </c>
      <c r="F164" s="197" t="s">
        <v>777</v>
      </c>
      <c r="I164" s="195"/>
      <c r="L164" s="41"/>
      <c r="M164" s="196"/>
      <c r="N164" s="42"/>
      <c r="O164" s="42"/>
      <c r="P164" s="42"/>
      <c r="Q164" s="42"/>
      <c r="R164" s="42"/>
      <c r="S164" s="42"/>
      <c r="T164" s="70"/>
      <c r="AT164" s="24" t="s">
        <v>182</v>
      </c>
      <c r="AU164" s="24" t="s">
        <v>80</v>
      </c>
    </row>
    <row r="165" spans="2:65" s="12" customFormat="1">
      <c r="B165" s="198"/>
      <c r="D165" s="193" t="s">
        <v>184</v>
      </c>
      <c r="E165" s="199" t="s">
        <v>5</v>
      </c>
      <c r="F165" s="200" t="s">
        <v>480</v>
      </c>
      <c r="H165" s="201">
        <v>45</v>
      </c>
      <c r="I165" s="202"/>
      <c r="L165" s="198"/>
      <c r="M165" s="234"/>
      <c r="N165" s="235"/>
      <c r="O165" s="235"/>
      <c r="P165" s="235"/>
      <c r="Q165" s="235"/>
      <c r="R165" s="235"/>
      <c r="S165" s="235"/>
      <c r="T165" s="236"/>
      <c r="AT165" s="199" t="s">
        <v>184</v>
      </c>
      <c r="AU165" s="199" t="s">
        <v>80</v>
      </c>
      <c r="AV165" s="12" t="s">
        <v>80</v>
      </c>
      <c r="AW165" s="12" t="s">
        <v>35</v>
      </c>
      <c r="AX165" s="12" t="s">
        <v>78</v>
      </c>
      <c r="AY165" s="199" t="s">
        <v>167</v>
      </c>
    </row>
    <row r="166" spans="2:65" s="1" customFormat="1" ht="6.95" customHeight="1">
      <c r="B166" s="56"/>
      <c r="C166" s="57"/>
      <c r="D166" s="57"/>
      <c r="E166" s="57"/>
      <c r="F166" s="57"/>
      <c r="G166" s="57"/>
      <c r="H166" s="57"/>
      <c r="I166" s="134"/>
      <c r="J166" s="57"/>
      <c r="K166" s="57"/>
      <c r="L166" s="41"/>
    </row>
  </sheetData>
  <autoFilter ref="C88:K165"/>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70"/>
  <sheetViews>
    <sheetView showGridLines="0" workbookViewId="0">
      <pane ySplit="1" topLeftCell="A298" activePane="bottomLeft" state="frozen"/>
      <selection pane="bottomLeft" activeCell="F323" sqref="F32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97</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808</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ROUND(J103,2)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ROUND(SUM(BE103:BE469), 2)</f>
        <v>0</v>
      </c>
      <c r="G32" s="42"/>
      <c r="H32" s="42"/>
      <c r="I32" s="126">
        <v>0.21</v>
      </c>
      <c r="J32" s="125">
        <f>ROUND(ROUND((SUM(BE103:BE469)), 2)*I32, 2)</f>
        <v>0</v>
      </c>
      <c r="K32" s="45"/>
    </row>
    <row r="33" spans="2:11" s="1" customFormat="1" ht="14.45" customHeight="1">
      <c r="B33" s="41"/>
      <c r="C33" s="42"/>
      <c r="D33" s="42"/>
      <c r="E33" s="49" t="s">
        <v>43</v>
      </c>
      <c r="F33" s="125">
        <f>ROUND(SUM(BF103:BF469), 2)</f>
        <v>0</v>
      </c>
      <c r="G33" s="42"/>
      <c r="H33" s="42"/>
      <c r="I33" s="126">
        <v>0.15</v>
      </c>
      <c r="J33" s="125">
        <f>ROUND(ROUND((SUM(BF103:BF469)), 2)*I33, 2)</f>
        <v>0</v>
      </c>
      <c r="K33" s="45"/>
    </row>
    <row r="34" spans="2:11" s="1" customFormat="1" ht="14.45" hidden="1" customHeight="1">
      <c r="B34" s="41"/>
      <c r="C34" s="42"/>
      <c r="D34" s="42"/>
      <c r="E34" s="49" t="s">
        <v>44</v>
      </c>
      <c r="F34" s="125">
        <f>ROUND(SUM(BG103:BG469), 2)</f>
        <v>0</v>
      </c>
      <c r="G34" s="42"/>
      <c r="H34" s="42"/>
      <c r="I34" s="126">
        <v>0.21</v>
      </c>
      <c r="J34" s="125">
        <v>0</v>
      </c>
      <c r="K34" s="45"/>
    </row>
    <row r="35" spans="2:11" s="1" customFormat="1" ht="14.45" hidden="1" customHeight="1">
      <c r="B35" s="41"/>
      <c r="C35" s="42"/>
      <c r="D35" s="42"/>
      <c r="E35" s="49" t="s">
        <v>45</v>
      </c>
      <c r="F35" s="125">
        <f>ROUND(SUM(BH103:BH469), 2)</f>
        <v>0</v>
      </c>
      <c r="G35" s="42"/>
      <c r="H35" s="42"/>
      <c r="I35" s="126">
        <v>0.15</v>
      </c>
      <c r="J35" s="125">
        <v>0</v>
      </c>
      <c r="K35" s="45"/>
    </row>
    <row r="36" spans="2:11" s="1" customFormat="1" ht="14.45" hidden="1" customHeight="1">
      <c r="B36" s="41"/>
      <c r="C36" s="42"/>
      <c r="D36" s="42"/>
      <c r="E36" s="49" t="s">
        <v>46</v>
      </c>
      <c r="F36" s="125">
        <f>ROUND(SUM(BI103:BI469),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005 - SO 105 Drobné stavební úpravy v provozní budově</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J103</f>
        <v>0</v>
      </c>
      <c r="K60" s="45"/>
      <c r="AU60" s="24" t="s">
        <v>142</v>
      </c>
    </row>
    <row r="61" spans="2:47" s="8" customFormat="1" ht="24.95" customHeight="1">
      <c r="B61" s="142"/>
      <c r="C61" s="143"/>
      <c r="D61" s="144" t="s">
        <v>143</v>
      </c>
      <c r="E61" s="145"/>
      <c r="F61" s="145"/>
      <c r="G61" s="145"/>
      <c r="H61" s="145"/>
      <c r="I61" s="146"/>
      <c r="J61" s="147">
        <f>J104</f>
        <v>0</v>
      </c>
      <c r="K61" s="148"/>
    </row>
    <row r="62" spans="2:47" s="9" customFormat="1" ht="19.899999999999999" customHeight="1">
      <c r="B62" s="149"/>
      <c r="C62" s="150"/>
      <c r="D62" s="151" t="s">
        <v>144</v>
      </c>
      <c r="E62" s="152"/>
      <c r="F62" s="152"/>
      <c r="G62" s="152"/>
      <c r="H62" s="152"/>
      <c r="I62" s="153"/>
      <c r="J62" s="154">
        <f>J105</f>
        <v>0</v>
      </c>
      <c r="K62" s="155"/>
    </row>
    <row r="63" spans="2:47" s="9" customFormat="1" ht="19.899999999999999" customHeight="1">
      <c r="B63" s="149"/>
      <c r="C63" s="150"/>
      <c r="D63" s="151" t="s">
        <v>514</v>
      </c>
      <c r="E63" s="152"/>
      <c r="F63" s="152"/>
      <c r="G63" s="152"/>
      <c r="H63" s="152"/>
      <c r="I63" s="153"/>
      <c r="J63" s="154">
        <f>J114</f>
        <v>0</v>
      </c>
      <c r="K63" s="155"/>
    </row>
    <row r="64" spans="2:47" s="9" customFormat="1" ht="19.899999999999999" customHeight="1">
      <c r="B64" s="149"/>
      <c r="C64" s="150"/>
      <c r="D64" s="151" t="s">
        <v>515</v>
      </c>
      <c r="E64" s="152"/>
      <c r="F64" s="152"/>
      <c r="G64" s="152"/>
      <c r="H64" s="152"/>
      <c r="I64" s="153"/>
      <c r="J64" s="154">
        <f>J130</f>
        <v>0</v>
      </c>
      <c r="K64" s="155"/>
    </row>
    <row r="65" spans="2:11" s="9" customFormat="1" ht="19.899999999999999" customHeight="1">
      <c r="B65" s="149"/>
      <c r="C65" s="150"/>
      <c r="D65" s="151" t="s">
        <v>145</v>
      </c>
      <c r="E65" s="152"/>
      <c r="F65" s="152"/>
      <c r="G65" s="152"/>
      <c r="H65" s="152"/>
      <c r="I65" s="153"/>
      <c r="J65" s="154">
        <f>J165</f>
        <v>0</v>
      </c>
      <c r="K65" s="155"/>
    </row>
    <row r="66" spans="2:11" s="9" customFormat="1" ht="19.899999999999999" customHeight="1">
      <c r="B66" s="149"/>
      <c r="C66" s="150"/>
      <c r="D66" s="151" t="s">
        <v>146</v>
      </c>
      <c r="E66" s="152"/>
      <c r="F66" s="152"/>
      <c r="G66" s="152"/>
      <c r="H66" s="152"/>
      <c r="I66" s="153"/>
      <c r="J66" s="154">
        <f>J244</f>
        <v>0</v>
      </c>
      <c r="K66" s="155"/>
    </row>
    <row r="67" spans="2:11" s="9" customFormat="1" ht="19.899999999999999" customHeight="1">
      <c r="B67" s="149"/>
      <c r="C67" s="150"/>
      <c r="D67" s="151" t="s">
        <v>147</v>
      </c>
      <c r="E67" s="152"/>
      <c r="F67" s="152"/>
      <c r="G67" s="152"/>
      <c r="H67" s="152"/>
      <c r="I67" s="153"/>
      <c r="J67" s="154">
        <f>J264</f>
        <v>0</v>
      </c>
      <c r="K67" s="155"/>
    </row>
    <row r="68" spans="2:11" s="8" customFormat="1" ht="24.95" customHeight="1">
      <c r="B68" s="142"/>
      <c r="C68" s="143"/>
      <c r="D68" s="144" t="s">
        <v>148</v>
      </c>
      <c r="E68" s="145"/>
      <c r="F68" s="145"/>
      <c r="G68" s="145"/>
      <c r="H68" s="145"/>
      <c r="I68" s="146"/>
      <c r="J68" s="147">
        <f>J267</f>
        <v>0</v>
      </c>
      <c r="K68" s="148"/>
    </row>
    <row r="69" spans="2:11" s="9" customFormat="1" ht="19.899999999999999" customHeight="1">
      <c r="B69" s="149"/>
      <c r="C69" s="150"/>
      <c r="D69" s="151" t="s">
        <v>809</v>
      </c>
      <c r="E69" s="152"/>
      <c r="F69" s="152"/>
      <c r="G69" s="152"/>
      <c r="H69" s="152"/>
      <c r="I69" s="153"/>
      <c r="J69" s="154">
        <f>J268</f>
        <v>0</v>
      </c>
      <c r="K69" s="155"/>
    </row>
    <row r="70" spans="2:11" s="9" customFormat="1" ht="19.899999999999999" customHeight="1">
      <c r="B70" s="149"/>
      <c r="C70" s="150"/>
      <c r="D70" s="151" t="s">
        <v>517</v>
      </c>
      <c r="E70" s="152"/>
      <c r="F70" s="152"/>
      <c r="G70" s="152"/>
      <c r="H70" s="152"/>
      <c r="I70" s="153"/>
      <c r="J70" s="154">
        <f>J291</f>
        <v>0</v>
      </c>
      <c r="K70" s="155"/>
    </row>
    <row r="71" spans="2:11" s="9" customFormat="1" ht="19.899999999999999" customHeight="1">
      <c r="B71" s="149"/>
      <c r="C71" s="150"/>
      <c r="D71" s="151" t="s">
        <v>810</v>
      </c>
      <c r="E71" s="152"/>
      <c r="F71" s="152"/>
      <c r="G71" s="152"/>
      <c r="H71" s="152"/>
      <c r="I71" s="153"/>
      <c r="J71" s="154">
        <f>J304</f>
        <v>0</v>
      </c>
      <c r="K71" s="155"/>
    </row>
    <row r="72" spans="2:11" s="9" customFormat="1" ht="19.899999999999999" customHeight="1">
      <c r="B72" s="149"/>
      <c r="C72" s="150"/>
      <c r="D72" s="151" t="s">
        <v>518</v>
      </c>
      <c r="E72" s="152"/>
      <c r="F72" s="152"/>
      <c r="G72" s="152"/>
      <c r="H72" s="152"/>
      <c r="I72" s="153"/>
      <c r="J72" s="154">
        <f>J332</f>
        <v>0</v>
      </c>
      <c r="K72" s="155"/>
    </row>
    <row r="73" spans="2:11" s="9" customFormat="1" ht="19.899999999999999" customHeight="1">
      <c r="B73" s="149"/>
      <c r="C73" s="150"/>
      <c r="D73" s="151" t="s">
        <v>811</v>
      </c>
      <c r="E73" s="152"/>
      <c r="F73" s="152"/>
      <c r="G73" s="152"/>
      <c r="H73" s="152"/>
      <c r="I73" s="153"/>
      <c r="J73" s="154">
        <f>J342</f>
        <v>0</v>
      </c>
      <c r="K73" s="155"/>
    </row>
    <row r="74" spans="2:11" s="9" customFormat="1" ht="19.899999999999999" customHeight="1">
      <c r="B74" s="149"/>
      <c r="C74" s="150"/>
      <c r="D74" s="151" t="s">
        <v>812</v>
      </c>
      <c r="E74" s="152"/>
      <c r="F74" s="152"/>
      <c r="G74" s="152"/>
      <c r="H74" s="152"/>
      <c r="I74" s="153"/>
      <c r="J74" s="154">
        <f>J351</f>
        <v>0</v>
      </c>
      <c r="K74" s="155"/>
    </row>
    <row r="75" spans="2:11" s="9" customFormat="1" ht="19.899999999999999" customHeight="1">
      <c r="B75" s="149"/>
      <c r="C75" s="150"/>
      <c r="D75" s="151" t="s">
        <v>149</v>
      </c>
      <c r="E75" s="152"/>
      <c r="F75" s="152"/>
      <c r="G75" s="152"/>
      <c r="H75" s="152"/>
      <c r="I75" s="153"/>
      <c r="J75" s="154">
        <f>J392</f>
        <v>0</v>
      </c>
      <c r="K75" s="155"/>
    </row>
    <row r="76" spans="2:11" s="9" customFormat="1" ht="19.899999999999999" customHeight="1">
      <c r="B76" s="149"/>
      <c r="C76" s="150"/>
      <c r="D76" s="151" t="s">
        <v>813</v>
      </c>
      <c r="E76" s="152"/>
      <c r="F76" s="152"/>
      <c r="G76" s="152"/>
      <c r="H76" s="152"/>
      <c r="I76" s="153"/>
      <c r="J76" s="154">
        <f>J405</f>
        <v>0</v>
      </c>
      <c r="K76" s="155"/>
    </row>
    <row r="77" spans="2:11" s="9" customFormat="1" ht="19.899999999999999" customHeight="1">
      <c r="B77" s="149"/>
      <c r="C77" s="150"/>
      <c r="D77" s="151" t="s">
        <v>814</v>
      </c>
      <c r="E77" s="152"/>
      <c r="F77" s="152"/>
      <c r="G77" s="152"/>
      <c r="H77" s="152"/>
      <c r="I77" s="153"/>
      <c r="J77" s="154">
        <f>J423</f>
        <v>0</v>
      </c>
      <c r="K77" s="155"/>
    </row>
    <row r="78" spans="2:11" s="9" customFormat="1" ht="19.899999999999999" customHeight="1">
      <c r="B78" s="149"/>
      <c r="C78" s="150"/>
      <c r="D78" s="151" t="s">
        <v>150</v>
      </c>
      <c r="E78" s="152"/>
      <c r="F78" s="152"/>
      <c r="G78" s="152"/>
      <c r="H78" s="152"/>
      <c r="I78" s="153"/>
      <c r="J78" s="154">
        <f>J432</f>
        <v>0</v>
      </c>
      <c r="K78" s="155"/>
    </row>
    <row r="79" spans="2:11" s="9" customFormat="1" ht="19.899999999999999" customHeight="1">
      <c r="B79" s="149"/>
      <c r="C79" s="150"/>
      <c r="D79" s="151" t="s">
        <v>815</v>
      </c>
      <c r="E79" s="152"/>
      <c r="F79" s="152"/>
      <c r="G79" s="152"/>
      <c r="H79" s="152"/>
      <c r="I79" s="153"/>
      <c r="J79" s="154">
        <f>J453</f>
        <v>0</v>
      </c>
      <c r="K79" s="155"/>
    </row>
    <row r="80" spans="2:11" s="8" customFormat="1" ht="24.95" customHeight="1">
      <c r="B80" s="142"/>
      <c r="C80" s="143"/>
      <c r="D80" s="144" t="s">
        <v>323</v>
      </c>
      <c r="E80" s="145"/>
      <c r="F80" s="145"/>
      <c r="G80" s="145"/>
      <c r="H80" s="145"/>
      <c r="I80" s="146"/>
      <c r="J80" s="147">
        <f>J460</f>
        <v>0</v>
      </c>
      <c r="K80" s="148"/>
    </row>
    <row r="81" spans="2:12" s="9" customFormat="1" ht="19.899999999999999" customHeight="1">
      <c r="B81" s="149"/>
      <c r="C81" s="150"/>
      <c r="D81" s="151" t="s">
        <v>324</v>
      </c>
      <c r="E81" s="152"/>
      <c r="F81" s="152"/>
      <c r="G81" s="152"/>
      <c r="H81" s="152"/>
      <c r="I81" s="153"/>
      <c r="J81" s="154">
        <f>J461</f>
        <v>0</v>
      </c>
      <c r="K81" s="155"/>
    </row>
    <row r="82" spans="2:12" s="1" customFormat="1" ht="21.75" customHeight="1">
      <c r="B82" s="41"/>
      <c r="C82" s="42"/>
      <c r="D82" s="42"/>
      <c r="E82" s="42"/>
      <c r="F82" s="42"/>
      <c r="G82" s="42"/>
      <c r="H82" s="42"/>
      <c r="I82" s="113"/>
      <c r="J82" s="42"/>
      <c r="K82" s="45"/>
    </row>
    <row r="83" spans="2:12" s="1" customFormat="1" ht="6.95" customHeight="1">
      <c r="B83" s="56"/>
      <c r="C83" s="57"/>
      <c r="D83" s="57"/>
      <c r="E83" s="57"/>
      <c r="F83" s="57"/>
      <c r="G83" s="57"/>
      <c r="H83" s="57"/>
      <c r="I83" s="134"/>
      <c r="J83" s="57"/>
      <c r="K83" s="58"/>
    </row>
    <row r="87" spans="2:12" s="1" customFormat="1" ht="6.95" customHeight="1">
      <c r="B87" s="59"/>
      <c r="C87" s="60"/>
      <c r="D87" s="60"/>
      <c r="E87" s="60"/>
      <c r="F87" s="60"/>
      <c r="G87" s="60"/>
      <c r="H87" s="60"/>
      <c r="I87" s="135"/>
      <c r="J87" s="60"/>
      <c r="K87" s="60"/>
      <c r="L87" s="41"/>
    </row>
    <row r="88" spans="2:12" s="1" customFormat="1" ht="36.950000000000003" customHeight="1">
      <c r="B88" s="41"/>
      <c r="C88" s="61" t="s">
        <v>151</v>
      </c>
      <c r="L88" s="41"/>
    </row>
    <row r="89" spans="2:12" s="1" customFormat="1" ht="6.95" customHeight="1">
      <c r="B89" s="41"/>
      <c r="L89" s="41"/>
    </row>
    <row r="90" spans="2:12" s="1" customFormat="1" ht="14.45" customHeight="1">
      <c r="B90" s="41"/>
      <c r="C90" s="63" t="s">
        <v>19</v>
      </c>
      <c r="L90" s="41"/>
    </row>
    <row r="91" spans="2:12" s="1" customFormat="1" ht="16.5" customHeight="1">
      <c r="B91" s="41"/>
      <c r="E91" s="463" t="str">
        <f>E7</f>
        <v>Rekonstrukce ČOV v Sanatoriu Jablunkov, a.s.</v>
      </c>
      <c r="F91" s="464"/>
      <c r="G91" s="464"/>
      <c r="H91" s="464"/>
      <c r="L91" s="41"/>
    </row>
    <row r="92" spans="2:12" ht="15">
      <c r="B92" s="28"/>
      <c r="C92" s="63" t="s">
        <v>134</v>
      </c>
      <c r="L92" s="28"/>
    </row>
    <row r="93" spans="2:12" s="1" customFormat="1" ht="16.5" customHeight="1">
      <c r="B93" s="41"/>
      <c r="E93" s="463" t="s">
        <v>135</v>
      </c>
      <c r="F93" s="457"/>
      <c r="G93" s="457"/>
      <c r="H93" s="457"/>
      <c r="L93" s="41"/>
    </row>
    <row r="94" spans="2:12" s="1" customFormat="1" ht="14.45" customHeight="1">
      <c r="B94" s="41"/>
      <c r="C94" s="63" t="s">
        <v>136</v>
      </c>
      <c r="L94" s="41"/>
    </row>
    <row r="95" spans="2:12" s="1" customFormat="1" ht="17.25" customHeight="1">
      <c r="B95" s="41"/>
      <c r="E95" s="434" t="str">
        <f>E11</f>
        <v>005 - SO 105 Drobné stavební úpravy v provozní budově</v>
      </c>
      <c r="F95" s="457"/>
      <c r="G95" s="457"/>
      <c r="H95" s="457"/>
      <c r="L95" s="41"/>
    </row>
    <row r="96" spans="2:12" s="1" customFormat="1" ht="6.95" customHeight="1">
      <c r="B96" s="41"/>
      <c r="L96" s="41"/>
    </row>
    <row r="97" spans="2:65" s="1" customFormat="1" ht="18" customHeight="1">
      <c r="B97" s="41"/>
      <c r="C97" s="63" t="s">
        <v>23</v>
      </c>
      <c r="F97" s="156" t="str">
        <f>F14</f>
        <v xml:space="preserve"> </v>
      </c>
      <c r="I97" s="157" t="s">
        <v>25</v>
      </c>
      <c r="J97" s="67" t="str">
        <f>IF(J14="","",J14)</f>
        <v>9. 7. 2018</v>
      </c>
      <c r="L97" s="41"/>
    </row>
    <row r="98" spans="2:65" s="1" customFormat="1" ht="6.95" customHeight="1">
      <c r="B98" s="41"/>
      <c r="L98" s="41"/>
    </row>
    <row r="99" spans="2:65" s="1" customFormat="1" ht="15">
      <c r="B99" s="41"/>
      <c r="C99" s="63" t="s">
        <v>27</v>
      </c>
      <c r="F99" s="156" t="str">
        <f>E17</f>
        <v>Sanatorium Jablunkov a.s.</v>
      </c>
      <c r="I99" s="157" t="s">
        <v>33</v>
      </c>
      <c r="J99" s="156" t="str">
        <f>E23</f>
        <v>Sweco Hydroprojekt a.s., divize Morava</v>
      </c>
      <c r="L99" s="41"/>
    </row>
    <row r="100" spans="2:65" s="1" customFormat="1" ht="14.45" customHeight="1">
      <c r="B100" s="41"/>
      <c r="C100" s="63" t="s">
        <v>31</v>
      </c>
      <c r="F100" s="156" t="str">
        <f>IF(E20="","",E20)</f>
        <v/>
      </c>
      <c r="L100" s="41"/>
    </row>
    <row r="101" spans="2:65" s="1" customFormat="1" ht="10.35" customHeight="1">
      <c r="B101" s="41"/>
      <c r="L101" s="41"/>
    </row>
    <row r="102" spans="2:65" s="10" customFormat="1" ht="29.25" customHeight="1">
      <c r="B102" s="158"/>
      <c r="C102" s="159" t="s">
        <v>152</v>
      </c>
      <c r="D102" s="160" t="s">
        <v>56</v>
      </c>
      <c r="E102" s="160" t="s">
        <v>52</v>
      </c>
      <c r="F102" s="160" t="s">
        <v>153</v>
      </c>
      <c r="G102" s="160" t="s">
        <v>154</v>
      </c>
      <c r="H102" s="160" t="s">
        <v>155</v>
      </c>
      <c r="I102" s="161" t="s">
        <v>156</v>
      </c>
      <c r="J102" s="160" t="s">
        <v>140</v>
      </c>
      <c r="K102" s="162" t="s">
        <v>157</v>
      </c>
      <c r="L102" s="158"/>
      <c r="M102" s="73" t="s">
        <v>158</v>
      </c>
      <c r="N102" s="74" t="s">
        <v>41</v>
      </c>
      <c r="O102" s="74" t="s">
        <v>159</v>
      </c>
      <c r="P102" s="74" t="s">
        <v>160</v>
      </c>
      <c r="Q102" s="74" t="s">
        <v>161</v>
      </c>
      <c r="R102" s="74" t="s">
        <v>162</v>
      </c>
      <c r="S102" s="74" t="s">
        <v>163</v>
      </c>
      <c r="T102" s="75" t="s">
        <v>164</v>
      </c>
    </row>
    <row r="103" spans="2:65" s="1" customFormat="1" ht="29.25" customHeight="1">
      <c r="B103" s="41"/>
      <c r="C103" s="77" t="s">
        <v>141</v>
      </c>
      <c r="J103" s="163">
        <f>BK103</f>
        <v>0</v>
      </c>
      <c r="L103" s="41"/>
      <c r="M103" s="76"/>
      <c r="N103" s="68"/>
      <c r="O103" s="68"/>
      <c r="P103" s="164">
        <f>P104+P267+P460</f>
        <v>0</v>
      </c>
      <c r="Q103" s="68"/>
      <c r="R103" s="164">
        <f>R104+R267+R460</f>
        <v>9.0445062600000004</v>
      </c>
      <c r="S103" s="68"/>
      <c r="T103" s="165">
        <f>T104+T267+T460</f>
        <v>12.2999452</v>
      </c>
      <c r="AT103" s="24" t="s">
        <v>70</v>
      </c>
      <c r="AU103" s="24" t="s">
        <v>142</v>
      </c>
      <c r="BK103" s="166">
        <f>BK104+BK267+BK460</f>
        <v>0</v>
      </c>
    </row>
    <row r="104" spans="2:65" s="11" customFormat="1" ht="37.35" customHeight="1">
      <c r="B104" s="167"/>
      <c r="D104" s="168" t="s">
        <v>70</v>
      </c>
      <c r="E104" s="169" t="s">
        <v>165</v>
      </c>
      <c r="F104" s="169" t="s">
        <v>166</v>
      </c>
      <c r="I104" s="170"/>
      <c r="J104" s="171">
        <f>BK104</f>
        <v>0</v>
      </c>
      <c r="L104" s="167"/>
      <c r="M104" s="172"/>
      <c r="N104" s="173"/>
      <c r="O104" s="173"/>
      <c r="P104" s="174">
        <f>P105+P114+P130+P165+P244+P264</f>
        <v>0</v>
      </c>
      <c r="Q104" s="173"/>
      <c r="R104" s="174">
        <f>R105+R114+R130+R165+R244+R264</f>
        <v>8.7598027199999997</v>
      </c>
      <c r="S104" s="173"/>
      <c r="T104" s="175">
        <f>T105+T114+T130+T165+T244+T264</f>
        <v>7.7916819999999998</v>
      </c>
      <c r="AR104" s="168" t="s">
        <v>78</v>
      </c>
      <c r="AT104" s="176" t="s">
        <v>70</v>
      </c>
      <c r="AU104" s="176" t="s">
        <v>71</v>
      </c>
      <c r="AY104" s="168" t="s">
        <v>167</v>
      </c>
      <c r="BK104" s="177">
        <f>BK105+BK114+BK130+BK165+BK244+BK264</f>
        <v>0</v>
      </c>
    </row>
    <row r="105" spans="2:65" s="11" customFormat="1" ht="19.899999999999999" customHeight="1">
      <c r="B105" s="167"/>
      <c r="D105" s="168" t="s">
        <v>70</v>
      </c>
      <c r="E105" s="178" t="s">
        <v>78</v>
      </c>
      <c r="F105" s="178" t="s">
        <v>168</v>
      </c>
      <c r="I105" s="170"/>
      <c r="J105" s="179">
        <f>BK105</f>
        <v>0</v>
      </c>
      <c r="L105" s="167"/>
      <c r="M105" s="172"/>
      <c r="N105" s="173"/>
      <c r="O105" s="173"/>
      <c r="P105" s="174">
        <f>SUM(P106:P113)</f>
        <v>0</v>
      </c>
      <c r="Q105" s="173"/>
      <c r="R105" s="174">
        <f>SUM(R106:R113)</f>
        <v>0</v>
      </c>
      <c r="S105" s="173"/>
      <c r="T105" s="175">
        <f>SUM(T106:T113)</f>
        <v>3.8122499999999997</v>
      </c>
      <c r="AR105" s="168" t="s">
        <v>78</v>
      </c>
      <c r="AT105" s="176" t="s">
        <v>70</v>
      </c>
      <c r="AU105" s="176" t="s">
        <v>78</v>
      </c>
      <c r="AY105" s="168" t="s">
        <v>167</v>
      </c>
      <c r="BK105" s="177">
        <f>SUM(BK106:BK113)</f>
        <v>0</v>
      </c>
    </row>
    <row r="106" spans="2:65" s="1" customFormat="1" ht="25.5" customHeight="1">
      <c r="B106" s="180"/>
      <c r="C106" s="181" t="s">
        <v>78</v>
      </c>
      <c r="D106" s="181" t="s">
        <v>169</v>
      </c>
      <c r="E106" s="182" t="s">
        <v>816</v>
      </c>
      <c r="F106" s="183" t="s">
        <v>817</v>
      </c>
      <c r="G106" s="184" t="s">
        <v>230</v>
      </c>
      <c r="H106" s="185">
        <v>65.8</v>
      </c>
      <c r="I106" s="186"/>
      <c r="J106" s="187">
        <f>ROUND(I106*H106,2)</f>
        <v>0</v>
      </c>
      <c r="K106" s="183" t="s">
        <v>179</v>
      </c>
      <c r="L106" s="41"/>
      <c r="M106" s="188" t="s">
        <v>5</v>
      </c>
      <c r="N106" s="189" t="s">
        <v>42</v>
      </c>
      <c r="O106" s="42"/>
      <c r="P106" s="190">
        <f>O106*H106</f>
        <v>0</v>
      </c>
      <c r="Q106" s="190">
        <v>0</v>
      </c>
      <c r="R106" s="190">
        <f>Q106*H106</f>
        <v>0</v>
      </c>
      <c r="S106" s="190">
        <v>0</v>
      </c>
      <c r="T106" s="191">
        <f>S106*H106</f>
        <v>0</v>
      </c>
      <c r="AR106" s="24" t="s">
        <v>173</v>
      </c>
      <c r="AT106" s="24" t="s">
        <v>169</v>
      </c>
      <c r="AU106" s="24" t="s">
        <v>80</v>
      </c>
      <c r="AY106" s="24" t="s">
        <v>167</v>
      </c>
      <c r="BE106" s="192">
        <f>IF(N106="základní",J106,0)</f>
        <v>0</v>
      </c>
      <c r="BF106" s="192">
        <f>IF(N106="snížená",J106,0)</f>
        <v>0</v>
      </c>
      <c r="BG106" s="192">
        <f>IF(N106="zákl. přenesená",J106,0)</f>
        <v>0</v>
      </c>
      <c r="BH106" s="192">
        <f>IF(N106="sníž. přenesená",J106,0)</f>
        <v>0</v>
      </c>
      <c r="BI106" s="192">
        <f>IF(N106="nulová",J106,0)</f>
        <v>0</v>
      </c>
      <c r="BJ106" s="24" t="s">
        <v>78</v>
      </c>
      <c r="BK106" s="192">
        <f>ROUND(I106*H106,2)</f>
        <v>0</v>
      </c>
      <c r="BL106" s="24" t="s">
        <v>173</v>
      </c>
      <c r="BM106" s="24" t="s">
        <v>818</v>
      </c>
    </row>
    <row r="107" spans="2:65" s="1" customFormat="1" ht="27">
      <c r="B107" s="41"/>
      <c r="D107" s="193" t="s">
        <v>175</v>
      </c>
      <c r="F107" s="194" t="s">
        <v>819</v>
      </c>
      <c r="I107" s="195"/>
      <c r="L107" s="41"/>
      <c r="M107" s="196"/>
      <c r="N107" s="42"/>
      <c r="O107" s="42"/>
      <c r="P107" s="42"/>
      <c r="Q107" s="42"/>
      <c r="R107" s="42"/>
      <c r="S107" s="42"/>
      <c r="T107" s="70"/>
      <c r="AT107" s="24" t="s">
        <v>175</v>
      </c>
      <c r="AU107" s="24" t="s">
        <v>80</v>
      </c>
    </row>
    <row r="108" spans="2:65" s="1" customFormat="1" ht="27">
      <c r="B108" s="41"/>
      <c r="D108" s="193" t="s">
        <v>182</v>
      </c>
      <c r="F108" s="197" t="s">
        <v>820</v>
      </c>
      <c r="I108" s="195"/>
      <c r="L108" s="41"/>
      <c r="M108" s="196"/>
      <c r="N108" s="42"/>
      <c r="O108" s="42"/>
      <c r="P108" s="42"/>
      <c r="Q108" s="42"/>
      <c r="R108" s="42"/>
      <c r="S108" s="42"/>
      <c r="T108" s="70"/>
      <c r="AT108" s="24" t="s">
        <v>182</v>
      </c>
      <c r="AU108" s="24" t="s">
        <v>80</v>
      </c>
    </row>
    <row r="109" spans="2:65" s="12" customFormat="1">
      <c r="B109" s="198"/>
      <c r="D109" s="193" t="s">
        <v>184</v>
      </c>
      <c r="E109" s="199" t="s">
        <v>5</v>
      </c>
      <c r="F109" s="200" t="s">
        <v>821</v>
      </c>
      <c r="H109" s="201">
        <v>65.8</v>
      </c>
      <c r="I109" s="202"/>
      <c r="L109" s="198"/>
      <c r="M109" s="203"/>
      <c r="N109" s="204"/>
      <c r="O109" s="204"/>
      <c r="P109" s="204"/>
      <c r="Q109" s="204"/>
      <c r="R109" s="204"/>
      <c r="S109" s="204"/>
      <c r="T109" s="205"/>
      <c r="AT109" s="199" t="s">
        <v>184</v>
      </c>
      <c r="AU109" s="199" t="s">
        <v>80</v>
      </c>
      <c r="AV109" s="12" t="s">
        <v>80</v>
      </c>
      <c r="AW109" s="12" t="s">
        <v>35</v>
      </c>
      <c r="AX109" s="12" t="s">
        <v>78</v>
      </c>
      <c r="AY109" s="199" t="s">
        <v>167</v>
      </c>
    </row>
    <row r="110" spans="2:65" s="1" customFormat="1" ht="25.5" customHeight="1">
      <c r="B110" s="180"/>
      <c r="C110" s="181" t="s">
        <v>80</v>
      </c>
      <c r="D110" s="181" t="s">
        <v>169</v>
      </c>
      <c r="E110" s="182" t="s">
        <v>822</v>
      </c>
      <c r="F110" s="183" t="s">
        <v>823</v>
      </c>
      <c r="G110" s="184" t="s">
        <v>230</v>
      </c>
      <c r="H110" s="185">
        <v>14.95</v>
      </c>
      <c r="I110" s="186"/>
      <c r="J110" s="187">
        <f>ROUND(I110*H110,2)</f>
        <v>0</v>
      </c>
      <c r="K110" s="183" t="s">
        <v>179</v>
      </c>
      <c r="L110" s="41"/>
      <c r="M110" s="188" t="s">
        <v>5</v>
      </c>
      <c r="N110" s="189" t="s">
        <v>42</v>
      </c>
      <c r="O110" s="42"/>
      <c r="P110" s="190">
        <f>O110*H110</f>
        <v>0</v>
      </c>
      <c r="Q110" s="190">
        <v>0</v>
      </c>
      <c r="R110" s="190">
        <f>Q110*H110</f>
        <v>0</v>
      </c>
      <c r="S110" s="190">
        <v>0.255</v>
      </c>
      <c r="T110" s="191">
        <f>S110*H110</f>
        <v>3.8122499999999997</v>
      </c>
      <c r="AR110" s="24" t="s">
        <v>173</v>
      </c>
      <c r="AT110" s="24" t="s">
        <v>169</v>
      </c>
      <c r="AU110" s="24" t="s">
        <v>80</v>
      </c>
      <c r="AY110" s="24" t="s">
        <v>167</v>
      </c>
      <c r="BE110" s="192">
        <f>IF(N110="základní",J110,0)</f>
        <v>0</v>
      </c>
      <c r="BF110" s="192">
        <f>IF(N110="snížená",J110,0)</f>
        <v>0</v>
      </c>
      <c r="BG110" s="192">
        <f>IF(N110="zákl. přenesená",J110,0)</f>
        <v>0</v>
      </c>
      <c r="BH110" s="192">
        <f>IF(N110="sníž. přenesená",J110,0)</f>
        <v>0</v>
      </c>
      <c r="BI110" s="192">
        <f>IF(N110="nulová",J110,0)</f>
        <v>0</v>
      </c>
      <c r="BJ110" s="24" t="s">
        <v>78</v>
      </c>
      <c r="BK110" s="192">
        <f>ROUND(I110*H110,2)</f>
        <v>0</v>
      </c>
      <c r="BL110" s="24" t="s">
        <v>173</v>
      </c>
      <c r="BM110" s="24" t="s">
        <v>824</v>
      </c>
    </row>
    <row r="111" spans="2:65" s="1" customFormat="1" ht="40.5">
      <c r="B111" s="41"/>
      <c r="D111" s="193" t="s">
        <v>175</v>
      </c>
      <c r="F111" s="194" t="s">
        <v>825</v>
      </c>
      <c r="I111" s="195"/>
      <c r="L111" s="41"/>
      <c r="M111" s="196"/>
      <c r="N111" s="42"/>
      <c r="O111" s="42"/>
      <c r="P111" s="42"/>
      <c r="Q111" s="42"/>
      <c r="R111" s="42"/>
      <c r="S111" s="42"/>
      <c r="T111" s="70"/>
      <c r="AT111" s="24" t="s">
        <v>175</v>
      </c>
      <c r="AU111" s="24" t="s">
        <v>80</v>
      </c>
    </row>
    <row r="112" spans="2:65" s="14" customFormat="1">
      <c r="B112" s="227"/>
      <c r="D112" s="193" t="s">
        <v>184</v>
      </c>
      <c r="E112" s="228" t="s">
        <v>5</v>
      </c>
      <c r="F112" s="229" t="s">
        <v>826</v>
      </c>
      <c r="H112" s="228" t="s">
        <v>5</v>
      </c>
      <c r="I112" s="230"/>
      <c r="L112" s="227"/>
      <c r="M112" s="231"/>
      <c r="N112" s="232"/>
      <c r="O112" s="232"/>
      <c r="P112" s="232"/>
      <c r="Q112" s="232"/>
      <c r="R112" s="232"/>
      <c r="S112" s="232"/>
      <c r="T112" s="233"/>
      <c r="AT112" s="228" t="s">
        <v>184</v>
      </c>
      <c r="AU112" s="228" t="s">
        <v>80</v>
      </c>
      <c r="AV112" s="14" t="s">
        <v>78</v>
      </c>
      <c r="AW112" s="14" t="s">
        <v>35</v>
      </c>
      <c r="AX112" s="14" t="s">
        <v>71</v>
      </c>
      <c r="AY112" s="228" t="s">
        <v>167</v>
      </c>
    </row>
    <row r="113" spans="2:65" s="12" customFormat="1">
      <c r="B113" s="198"/>
      <c r="D113" s="193" t="s">
        <v>184</v>
      </c>
      <c r="E113" s="199" t="s">
        <v>5</v>
      </c>
      <c r="F113" s="200" t="s">
        <v>827</v>
      </c>
      <c r="H113" s="201">
        <v>14.95</v>
      </c>
      <c r="I113" s="202"/>
      <c r="L113" s="198"/>
      <c r="M113" s="203"/>
      <c r="N113" s="204"/>
      <c r="O113" s="204"/>
      <c r="P113" s="204"/>
      <c r="Q113" s="204"/>
      <c r="R113" s="204"/>
      <c r="S113" s="204"/>
      <c r="T113" s="205"/>
      <c r="AT113" s="199" t="s">
        <v>184</v>
      </c>
      <c r="AU113" s="199" t="s">
        <v>80</v>
      </c>
      <c r="AV113" s="12" t="s">
        <v>80</v>
      </c>
      <c r="AW113" s="12" t="s">
        <v>35</v>
      </c>
      <c r="AX113" s="12" t="s">
        <v>78</v>
      </c>
      <c r="AY113" s="199" t="s">
        <v>167</v>
      </c>
    </row>
    <row r="114" spans="2:65" s="11" customFormat="1" ht="29.85" customHeight="1">
      <c r="B114" s="167"/>
      <c r="D114" s="168" t="s">
        <v>70</v>
      </c>
      <c r="E114" s="178" t="s">
        <v>80</v>
      </c>
      <c r="F114" s="178" t="s">
        <v>583</v>
      </c>
      <c r="I114" s="170"/>
      <c r="J114" s="179">
        <f>BK114</f>
        <v>0</v>
      </c>
      <c r="L114" s="167"/>
      <c r="M114" s="172"/>
      <c r="N114" s="173"/>
      <c r="O114" s="173"/>
      <c r="P114" s="174">
        <f>SUM(P115:P129)</f>
        <v>0</v>
      </c>
      <c r="Q114" s="173"/>
      <c r="R114" s="174">
        <f>SUM(R115:R129)</f>
        <v>1.4184806400000001</v>
      </c>
      <c r="S114" s="173"/>
      <c r="T114" s="175">
        <f>SUM(T115:T129)</f>
        <v>0</v>
      </c>
      <c r="AR114" s="168" t="s">
        <v>78</v>
      </c>
      <c r="AT114" s="176" t="s">
        <v>70</v>
      </c>
      <c r="AU114" s="176" t="s">
        <v>78</v>
      </c>
      <c r="AY114" s="168" t="s">
        <v>167</v>
      </c>
      <c r="BK114" s="177">
        <f>SUM(BK115:BK129)</f>
        <v>0</v>
      </c>
    </row>
    <row r="115" spans="2:65" s="1" customFormat="1" ht="16.5" customHeight="1">
      <c r="B115" s="180"/>
      <c r="C115" s="181" t="s">
        <v>186</v>
      </c>
      <c r="D115" s="181" t="s">
        <v>169</v>
      </c>
      <c r="E115" s="182" t="s">
        <v>828</v>
      </c>
      <c r="F115" s="183" t="s">
        <v>829</v>
      </c>
      <c r="G115" s="184" t="s">
        <v>336</v>
      </c>
      <c r="H115" s="185">
        <v>0.57599999999999996</v>
      </c>
      <c r="I115" s="186"/>
      <c r="J115" s="187">
        <f>ROUND(I115*H115,2)</f>
        <v>0</v>
      </c>
      <c r="K115" s="183" t="s">
        <v>179</v>
      </c>
      <c r="L115" s="41"/>
      <c r="M115" s="188" t="s">
        <v>5</v>
      </c>
      <c r="N115" s="189" t="s">
        <v>42</v>
      </c>
      <c r="O115" s="42"/>
      <c r="P115" s="190">
        <f>O115*H115</f>
        <v>0</v>
      </c>
      <c r="Q115" s="190">
        <v>2.45329</v>
      </c>
      <c r="R115" s="190">
        <f>Q115*H115</f>
        <v>1.41309504</v>
      </c>
      <c r="S115" s="190">
        <v>0</v>
      </c>
      <c r="T115" s="191">
        <f>S115*H115</f>
        <v>0</v>
      </c>
      <c r="AR115" s="24" t="s">
        <v>173</v>
      </c>
      <c r="AT115" s="24" t="s">
        <v>169</v>
      </c>
      <c r="AU115" s="24" t="s">
        <v>80</v>
      </c>
      <c r="AY115" s="24" t="s">
        <v>167</v>
      </c>
      <c r="BE115" s="192">
        <f>IF(N115="základní",J115,0)</f>
        <v>0</v>
      </c>
      <c r="BF115" s="192">
        <f>IF(N115="snížená",J115,0)</f>
        <v>0</v>
      </c>
      <c r="BG115" s="192">
        <f>IF(N115="zákl. přenesená",J115,0)</f>
        <v>0</v>
      </c>
      <c r="BH115" s="192">
        <f>IF(N115="sníž. přenesená",J115,0)</f>
        <v>0</v>
      </c>
      <c r="BI115" s="192">
        <f>IF(N115="nulová",J115,0)</f>
        <v>0</v>
      </c>
      <c r="BJ115" s="24" t="s">
        <v>78</v>
      </c>
      <c r="BK115" s="192">
        <f>ROUND(I115*H115,2)</f>
        <v>0</v>
      </c>
      <c r="BL115" s="24" t="s">
        <v>173</v>
      </c>
      <c r="BM115" s="24" t="s">
        <v>830</v>
      </c>
    </row>
    <row r="116" spans="2:65" s="1" customFormat="1">
      <c r="B116" s="41"/>
      <c r="D116" s="193" t="s">
        <v>175</v>
      </c>
      <c r="F116" s="194" t="s">
        <v>831</v>
      </c>
      <c r="I116" s="195"/>
      <c r="L116" s="41"/>
      <c r="M116" s="196"/>
      <c r="N116" s="42"/>
      <c r="O116" s="42"/>
      <c r="P116" s="42"/>
      <c r="Q116" s="42"/>
      <c r="R116" s="42"/>
      <c r="S116" s="42"/>
      <c r="T116" s="70"/>
      <c r="AT116" s="24" t="s">
        <v>175</v>
      </c>
      <c r="AU116" s="24" t="s">
        <v>80</v>
      </c>
    </row>
    <row r="117" spans="2:65" s="1" customFormat="1" ht="27">
      <c r="B117" s="41"/>
      <c r="D117" s="193" t="s">
        <v>182</v>
      </c>
      <c r="F117" s="197" t="s">
        <v>832</v>
      </c>
      <c r="I117" s="195"/>
      <c r="L117" s="41"/>
      <c r="M117" s="196"/>
      <c r="N117" s="42"/>
      <c r="O117" s="42"/>
      <c r="P117" s="42"/>
      <c r="Q117" s="42"/>
      <c r="R117" s="42"/>
      <c r="S117" s="42"/>
      <c r="T117" s="70"/>
      <c r="AT117" s="24" t="s">
        <v>182</v>
      </c>
      <c r="AU117" s="24" t="s">
        <v>80</v>
      </c>
    </row>
    <row r="118" spans="2:65" s="14" customFormat="1">
      <c r="B118" s="227"/>
      <c r="D118" s="193" t="s">
        <v>184</v>
      </c>
      <c r="E118" s="228" t="s">
        <v>5</v>
      </c>
      <c r="F118" s="229" t="s">
        <v>833</v>
      </c>
      <c r="H118" s="228" t="s">
        <v>5</v>
      </c>
      <c r="I118" s="230"/>
      <c r="L118" s="227"/>
      <c r="M118" s="231"/>
      <c r="N118" s="232"/>
      <c r="O118" s="232"/>
      <c r="P118" s="232"/>
      <c r="Q118" s="232"/>
      <c r="R118" s="232"/>
      <c r="S118" s="232"/>
      <c r="T118" s="233"/>
      <c r="AT118" s="228" t="s">
        <v>184</v>
      </c>
      <c r="AU118" s="228" t="s">
        <v>80</v>
      </c>
      <c r="AV118" s="14" t="s">
        <v>78</v>
      </c>
      <c r="AW118" s="14" t="s">
        <v>35</v>
      </c>
      <c r="AX118" s="14" t="s">
        <v>71</v>
      </c>
      <c r="AY118" s="228" t="s">
        <v>167</v>
      </c>
    </row>
    <row r="119" spans="2:65" s="12" customFormat="1">
      <c r="B119" s="198"/>
      <c r="D119" s="193" t="s">
        <v>184</v>
      </c>
      <c r="E119" s="199" t="s">
        <v>5</v>
      </c>
      <c r="F119" s="200" t="s">
        <v>834</v>
      </c>
      <c r="H119" s="201">
        <v>0.32400000000000001</v>
      </c>
      <c r="I119" s="202"/>
      <c r="L119" s="198"/>
      <c r="M119" s="203"/>
      <c r="N119" s="204"/>
      <c r="O119" s="204"/>
      <c r="P119" s="204"/>
      <c r="Q119" s="204"/>
      <c r="R119" s="204"/>
      <c r="S119" s="204"/>
      <c r="T119" s="205"/>
      <c r="AT119" s="199" t="s">
        <v>184</v>
      </c>
      <c r="AU119" s="199" t="s">
        <v>80</v>
      </c>
      <c r="AV119" s="12" t="s">
        <v>80</v>
      </c>
      <c r="AW119" s="12" t="s">
        <v>35</v>
      </c>
      <c r="AX119" s="12" t="s">
        <v>71</v>
      </c>
      <c r="AY119" s="199" t="s">
        <v>167</v>
      </c>
    </row>
    <row r="120" spans="2:65" s="12" customFormat="1">
      <c r="B120" s="198"/>
      <c r="D120" s="193" t="s">
        <v>184</v>
      </c>
      <c r="E120" s="199" t="s">
        <v>5</v>
      </c>
      <c r="F120" s="200" t="s">
        <v>835</v>
      </c>
      <c r="H120" s="201">
        <v>0.252</v>
      </c>
      <c r="I120" s="202"/>
      <c r="L120" s="198"/>
      <c r="M120" s="203"/>
      <c r="N120" s="204"/>
      <c r="O120" s="204"/>
      <c r="P120" s="204"/>
      <c r="Q120" s="204"/>
      <c r="R120" s="204"/>
      <c r="S120" s="204"/>
      <c r="T120" s="205"/>
      <c r="AT120" s="199" t="s">
        <v>184</v>
      </c>
      <c r="AU120" s="199" t="s">
        <v>80</v>
      </c>
      <c r="AV120" s="12" t="s">
        <v>80</v>
      </c>
      <c r="AW120" s="12" t="s">
        <v>35</v>
      </c>
      <c r="AX120" s="12" t="s">
        <v>71</v>
      </c>
      <c r="AY120" s="199" t="s">
        <v>167</v>
      </c>
    </row>
    <row r="121" spans="2:65" s="13" customFormat="1">
      <c r="B121" s="219"/>
      <c r="D121" s="193" t="s">
        <v>184</v>
      </c>
      <c r="E121" s="220" t="s">
        <v>5</v>
      </c>
      <c r="F121" s="221" t="s">
        <v>350</v>
      </c>
      <c r="H121" s="222">
        <v>0.57599999999999996</v>
      </c>
      <c r="I121" s="223"/>
      <c r="L121" s="219"/>
      <c r="M121" s="224"/>
      <c r="N121" s="225"/>
      <c r="O121" s="225"/>
      <c r="P121" s="225"/>
      <c r="Q121" s="225"/>
      <c r="R121" s="225"/>
      <c r="S121" s="225"/>
      <c r="T121" s="226"/>
      <c r="AT121" s="220" t="s">
        <v>184</v>
      </c>
      <c r="AU121" s="220" t="s">
        <v>80</v>
      </c>
      <c r="AV121" s="13" t="s">
        <v>173</v>
      </c>
      <c r="AW121" s="13" t="s">
        <v>35</v>
      </c>
      <c r="AX121" s="13" t="s">
        <v>78</v>
      </c>
      <c r="AY121" s="220" t="s">
        <v>167</v>
      </c>
    </row>
    <row r="122" spans="2:65" s="1" customFormat="1" ht="16.5" customHeight="1">
      <c r="B122" s="180"/>
      <c r="C122" s="181" t="s">
        <v>173</v>
      </c>
      <c r="D122" s="181" t="s">
        <v>169</v>
      </c>
      <c r="E122" s="182" t="s">
        <v>836</v>
      </c>
      <c r="F122" s="183" t="s">
        <v>837</v>
      </c>
      <c r="G122" s="184" t="s">
        <v>230</v>
      </c>
      <c r="H122" s="185">
        <v>2.04</v>
      </c>
      <c r="I122" s="186"/>
      <c r="J122" s="187">
        <f>ROUND(I122*H122,2)</f>
        <v>0</v>
      </c>
      <c r="K122" s="183" t="s">
        <v>179</v>
      </c>
      <c r="L122" s="41"/>
      <c r="M122" s="188" t="s">
        <v>5</v>
      </c>
      <c r="N122" s="189" t="s">
        <v>42</v>
      </c>
      <c r="O122" s="42"/>
      <c r="P122" s="190">
        <f>O122*H122</f>
        <v>0</v>
      </c>
      <c r="Q122" s="190">
        <v>2.64E-3</v>
      </c>
      <c r="R122" s="190">
        <f>Q122*H122</f>
        <v>5.3855999999999999E-3</v>
      </c>
      <c r="S122" s="190">
        <v>0</v>
      </c>
      <c r="T122" s="191">
        <f>S122*H122</f>
        <v>0</v>
      </c>
      <c r="AR122" s="24" t="s">
        <v>173</v>
      </c>
      <c r="AT122" s="24" t="s">
        <v>169</v>
      </c>
      <c r="AU122" s="24" t="s">
        <v>80</v>
      </c>
      <c r="AY122" s="24" t="s">
        <v>167</v>
      </c>
      <c r="BE122" s="192">
        <f>IF(N122="základní",J122,0)</f>
        <v>0</v>
      </c>
      <c r="BF122" s="192">
        <f>IF(N122="snížená",J122,0)</f>
        <v>0</v>
      </c>
      <c r="BG122" s="192">
        <f>IF(N122="zákl. přenesená",J122,0)</f>
        <v>0</v>
      </c>
      <c r="BH122" s="192">
        <f>IF(N122="sníž. přenesená",J122,0)</f>
        <v>0</v>
      </c>
      <c r="BI122" s="192">
        <f>IF(N122="nulová",J122,0)</f>
        <v>0</v>
      </c>
      <c r="BJ122" s="24" t="s">
        <v>78</v>
      </c>
      <c r="BK122" s="192">
        <f>ROUND(I122*H122,2)</f>
        <v>0</v>
      </c>
      <c r="BL122" s="24" t="s">
        <v>173</v>
      </c>
      <c r="BM122" s="24" t="s">
        <v>838</v>
      </c>
    </row>
    <row r="123" spans="2:65" s="1" customFormat="1">
      <c r="B123" s="41"/>
      <c r="D123" s="193" t="s">
        <v>175</v>
      </c>
      <c r="F123" s="194" t="s">
        <v>839</v>
      </c>
      <c r="I123" s="195"/>
      <c r="L123" s="41"/>
      <c r="M123" s="196"/>
      <c r="N123" s="42"/>
      <c r="O123" s="42"/>
      <c r="P123" s="42"/>
      <c r="Q123" s="42"/>
      <c r="R123" s="42"/>
      <c r="S123" s="42"/>
      <c r="T123" s="70"/>
      <c r="AT123" s="24" t="s">
        <v>175</v>
      </c>
      <c r="AU123" s="24" t="s">
        <v>80</v>
      </c>
    </row>
    <row r="124" spans="2:65" s="1" customFormat="1" ht="27">
      <c r="B124" s="41"/>
      <c r="D124" s="193" t="s">
        <v>182</v>
      </c>
      <c r="F124" s="197" t="s">
        <v>832</v>
      </c>
      <c r="I124" s="195"/>
      <c r="L124" s="41"/>
      <c r="M124" s="196"/>
      <c r="N124" s="42"/>
      <c r="O124" s="42"/>
      <c r="P124" s="42"/>
      <c r="Q124" s="42"/>
      <c r="R124" s="42"/>
      <c r="S124" s="42"/>
      <c r="T124" s="70"/>
      <c r="AT124" s="24" t="s">
        <v>182</v>
      </c>
      <c r="AU124" s="24" t="s">
        <v>80</v>
      </c>
    </row>
    <row r="125" spans="2:65" s="12" customFormat="1">
      <c r="B125" s="198"/>
      <c r="D125" s="193" t="s">
        <v>184</v>
      </c>
      <c r="E125" s="199" t="s">
        <v>5</v>
      </c>
      <c r="F125" s="200" t="s">
        <v>840</v>
      </c>
      <c r="H125" s="201">
        <v>0.9</v>
      </c>
      <c r="I125" s="202"/>
      <c r="L125" s="198"/>
      <c r="M125" s="203"/>
      <c r="N125" s="204"/>
      <c r="O125" s="204"/>
      <c r="P125" s="204"/>
      <c r="Q125" s="204"/>
      <c r="R125" s="204"/>
      <c r="S125" s="204"/>
      <c r="T125" s="205"/>
      <c r="AT125" s="199" t="s">
        <v>184</v>
      </c>
      <c r="AU125" s="199" t="s">
        <v>80</v>
      </c>
      <c r="AV125" s="12" t="s">
        <v>80</v>
      </c>
      <c r="AW125" s="12" t="s">
        <v>35</v>
      </c>
      <c r="AX125" s="12" t="s">
        <v>71</v>
      </c>
      <c r="AY125" s="199" t="s">
        <v>167</v>
      </c>
    </row>
    <row r="126" spans="2:65" s="12" customFormat="1">
      <c r="B126" s="198"/>
      <c r="D126" s="193" t="s">
        <v>184</v>
      </c>
      <c r="E126" s="199" t="s">
        <v>5</v>
      </c>
      <c r="F126" s="200" t="s">
        <v>841</v>
      </c>
      <c r="H126" s="201">
        <v>1.1399999999999999</v>
      </c>
      <c r="I126" s="202"/>
      <c r="L126" s="198"/>
      <c r="M126" s="203"/>
      <c r="N126" s="204"/>
      <c r="O126" s="204"/>
      <c r="P126" s="204"/>
      <c r="Q126" s="204"/>
      <c r="R126" s="204"/>
      <c r="S126" s="204"/>
      <c r="T126" s="205"/>
      <c r="AT126" s="199" t="s">
        <v>184</v>
      </c>
      <c r="AU126" s="199" t="s">
        <v>80</v>
      </c>
      <c r="AV126" s="12" t="s">
        <v>80</v>
      </c>
      <c r="AW126" s="12" t="s">
        <v>35</v>
      </c>
      <c r="AX126" s="12" t="s">
        <v>71</v>
      </c>
      <c r="AY126" s="199" t="s">
        <v>167</v>
      </c>
    </row>
    <row r="127" spans="2:65" s="13" customFormat="1">
      <c r="B127" s="219"/>
      <c r="D127" s="193" t="s">
        <v>184</v>
      </c>
      <c r="E127" s="220" t="s">
        <v>5</v>
      </c>
      <c r="F127" s="221" t="s">
        <v>350</v>
      </c>
      <c r="H127" s="222">
        <v>2.04</v>
      </c>
      <c r="I127" s="223"/>
      <c r="L127" s="219"/>
      <c r="M127" s="224"/>
      <c r="N127" s="225"/>
      <c r="O127" s="225"/>
      <c r="P127" s="225"/>
      <c r="Q127" s="225"/>
      <c r="R127" s="225"/>
      <c r="S127" s="225"/>
      <c r="T127" s="226"/>
      <c r="AT127" s="220" t="s">
        <v>184</v>
      </c>
      <c r="AU127" s="220" t="s">
        <v>80</v>
      </c>
      <c r="AV127" s="13" t="s">
        <v>173</v>
      </c>
      <c r="AW127" s="13" t="s">
        <v>35</v>
      </c>
      <c r="AX127" s="13" t="s">
        <v>78</v>
      </c>
      <c r="AY127" s="220" t="s">
        <v>167</v>
      </c>
    </row>
    <row r="128" spans="2:65" s="1" customFormat="1" ht="16.5" customHeight="1">
      <c r="B128" s="180"/>
      <c r="C128" s="181" t="s">
        <v>200</v>
      </c>
      <c r="D128" s="181" t="s">
        <v>169</v>
      </c>
      <c r="E128" s="182" t="s">
        <v>842</v>
      </c>
      <c r="F128" s="183" t="s">
        <v>843</v>
      </c>
      <c r="G128" s="184" t="s">
        <v>230</v>
      </c>
      <c r="H128" s="185">
        <v>2.04</v>
      </c>
      <c r="I128" s="186"/>
      <c r="J128" s="187">
        <f>ROUND(I128*H128,2)</f>
        <v>0</v>
      </c>
      <c r="K128" s="183" t="s">
        <v>179</v>
      </c>
      <c r="L128" s="41"/>
      <c r="M128" s="188" t="s">
        <v>5</v>
      </c>
      <c r="N128" s="189" t="s">
        <v>42</v>
      </c>
      <c r="O128" s="42"/>
      <c r="P128" s="190">
        <f>O128*H128</f>
        <v>0</v>
      </c>
      <c r="Q128" s="190">
        <v>0</v>
      </c>
      <c r="R128" s="190">
        <f>Q128*H128</f>
        <v>0</v>
      </c>
      <c r="S128" s="190">
        <v>0</v>
      </c>
      <c r="T128" s="191">
        <f>S128*H128</f>
        <v>0</v>
      </c>
      <c r="AR128" s="24" t="s">
        <v>173</v>
      </c>
      <c r="AT128" s="24" t="s">
        <v>169</v>
      </c>
      <c r="AU128" s="24" t="s">
        <v>80</v>
      </c>
      <c r="AY128" s="24" t="s">
        <v>167</v>
      </c>
      <c r="BE128" s="192">
        <f>IF(N128="základní",J128,0)</f>
        <v>0</v>
      </c>
      <c r="BF128" s="192">
        <f>IF(N128="snížená",J128,0)</f>
        <v>0</v>
      </c>
      <c r="BG128" s="192">
        <f>IF(N128="zákl. přenesená",J128,0)</f>
        <v>0</v>
      </c>
      <c r="BH128" s="192">
        <f>IF(N128="sníž. přenesená",J128,0)</f>
        <v>0</v>
      </c>
      <c r="BI128" s="192">
        <f>IF(N128="nulová",J128,0)</f>
        <v>0</v>
      </c>
      <c r="BJ128" s="24" t="s">
        <v>78</v>
      </c>
      <c r="BK128" s="192">
        <f>ROUND(I128*H128,2)</f>
        <v>0</v>
      </c>
      <c r="BL128" s="24" t="s">
        <v>173</v>
      </c>
      <c r="BM128" s="24" t="s">
        <v>844</v>
      </c>
    </row>
    <row r="129" spans="2:65" s="1" customFormat="1">
      <c r="B129" s="41"/>
      <c r="D129" s="193" t="s">
        <v>175</v>
      </c>
      <c r="F129" s="194" t="s">
        <v>845</v>
      </c>
      <c r="I129" s="195"/>
      <c r="L129" s="41"/>
      <c r="M129" s="196"/>
      <c r="N129" s="42"/>
      <c r="O129" s="42"/>
      <c r="P129" s="42"/>
      <c r="Q129" s="42"/>
      <c r="R129" s="42"/>
      <c r="S129" s="42"/>
      <c r="T129" s="70"/>
      <c r="AT129" s="24" t="s">
        <v>175</v>
      </c>
      <c r="AU129" s="24" t="s">
        <v>80</v>
      </c>
    </row>
    <row r="130" spans="2:65" s="11" customFormat="1" ht="29.85" customHeight="1">
      <c r="B130" s="167"/>
      <c r="D130" s="168" t="s">
        <v>70</v>
      </c>
      <c r="E130" s="178" t="s">
        <v>206</v>
      </c>
      <c r="F130" s="178" t="s">
        <v>640</v>
      </c>
      <c r="I130" s="170"/>
      <c r="J130" s="179">
        <f>BK130</f>
        <v>0</v>
      </c>
      <c r="L130" s="167"/>
      <c r="M130" s="172"/>
      <c r="N130" s="173"/>
      <c r="O130" s="173"/>
      <c r="P130" s="174">
        <f>SUM(P131:P164)</f>
        <v>0</v>
      </c>
      <c r="Q130" s="173"/>
      <c r="R130" s="174">
        <f>SUM(R131:R164)</f>
        <v>7.3374080799999994</v>
      </c>
      <c r="S130" s="173"/>
      <c r="T130" s="175">
        <f>SUM(T131:T164)</f>
        <v>0</v>
      </c>
      <c r="AR130" s="168" t="s">
        <v>78</v>
      </c>
      <c r="AT130" s="176" t="s">
        <v>70</v>
      </c>
      <c r="AU130" s="176" t="s">
        <v>78</v>
      </c>
      <c r="AY130" s="168" t="s">
        <v>167</v>
      </c>
      <c r="BK130" s="177">
        <f>SUM(BK131:BK164)</f>
        <v>0</v>
      </c>
    </row>
    <row r="131" spans="2:65" s="1" customFormat="1" ht="16.5" customHeight="1">
      <c r="B131" s="180"/>
      <c r="C131" s="181" t="s">
        <v>206</v>
      </c>
      <c r="D131" s="181" t="s">
        <v>169</v>
      </c>
      <c r="E131" s="182" t="s">
        <v>846</v>
      </c>
      <c r="F131" s="183" t="s">
        <v>847</v>
      </c>
      <c r="G131" s="184" t="s">
        <v>178</v>
      </c>
      <c r="H131" s="185">
        <v>31.52</v>
      </c>
      <c r="I131" s="186"/>
      <c r="J131" s="187">
        <f>ROUND(I131*H131,2)</f>
        <v>0</v>
      </c>
      <c r="K131" s="183" t="s">
        <v>179</v>
      </c>
      <c r="L131" s="41"/>
      <c r="M131" s="188" t="s">
        <v>5</v>
      </c>
      <c r="N131" s="189" t="s">
        <v>42</v>
      </c>
      <c r="O131" s="42"/>
      <c r="P131" s="190">
        <f>O131*H131</f>
        <v>0</v>
      </c>
      <c r="Q131" s="190">
        <v>1.5E-3</v>
      </c>
      <c r="R131" s="190">
        <f>Q131*H131</f>
        <v>4.7280000000000003E-2</v>
      </c>
      <c r="S131" s="190">
        <v>0</v>
      </c>
      <c r="T131" s="191">
        <f>S131*H131</f>
        <v>0</v>
      </c>
      <c r="AR131" s="24" t="s">
        <v>173</v>
      </c>
      <c r="AT131" s="24" t="s">
        <v>169</v>
      </c>
      <c r="AU131" s="24" t="s">
        <v>80</v>
      </c>
      <c r="AY131" s="24" t="s">
        <v>167</v>
      </c>
      <c r="BE131" s="192">
        <f>IF(N131="základní",J131,0)</f>
        <v>0</v>
      </c>
      <c r="BF131" s="192">
        <f>IF(N131="snížená",J131,0)</f>
        <v>0</v>
      </c>
      <c r="BG131" s="192">
        <f>IF(N131="zákl. přenesená",J131,0)</f>
        <v>0</v>
      </c>
      <c r="BH131" s="192">
        <f>IF(N131="sníž. přenesená",J131,0)</f>
        <v>0</v>
      </c>
      <c r="BI131" s="192">
        <f>IF(N131="nulová",J131,0)</f>
        <v>0</v>
      </c>
      <c r="BJ131" s="24" t="s">
        <v>78</v>
      </c>
      <c r="BK131" s="192">
        <f>ROUND(I131*H131,2)</f>
        <v>0</v>
      </c>
      <c r="BL131" s="24" t="s">
        <v>173</v>
      </c>
      <c r="BM131" s="24" t="s">
        <v>848</v>
      </c>
    </row>
    <row r="132" spans="2:65" s="1" customFormat="1">
      <c r="B132" s="41"/>
      <c r="D132" s="193" t="s">
        <v>175</v>
      </c>
      <c r="F132" s="194" t="s">
        <v>849</v>
      </c>
      <c r="I132" s="195"/>
      <c r="L132" s="41"/>
      <c r="M132" s="196"/>
      <c r="N132" s="42"/>
      <c r="O132" s="42"/>
      <c r="P132" s="42"/>
      <c r="Q132" s="42"/>
      <c r="R132" s="42"/>
      <c r="S132" s="42"/>
      <c r="T132" s="70"/>
      <c r="AT132" s="24" t="s">
        <v>175</v>
      </c>
      <c r="AU132" s="24" t="s">
        <v>80</v>
      </c>
    </row>
    <row r="133" spans="2:65" s="1" customFormat="1" ht="27">
      <c r="B133" s="41"/>
      <c r="D133" s="193" t="s">
        <v>182</v>
      </c>
      <c r="F133" s="197" t="s">
        <v>820</v>
      </c>
      <c r="I133" s="195"/>
      <c r="L133" s="41"/>
      <c r="M133" s="196"/>
      <c r="N133" s="42"/>
      <c r="O133" s="42"/>
      <c r="P133" s="42"/>
      <c r="Q133" s="42"/>
      <c r="R133" s="42"/>
      <c r="S133" s="42"/>
      <c r="T133" s="70"/>
      <c r="AT133" s="24" t="s">
        <v>182</v>
      </c>
      <c r="AU133" s="24" t="s">
        <v>80</v>
      </c>
    </row>
    <row r="134" spans="2:65" s="14" customFormat="1">
      <c r="B134" s="227"/>
      <c r="D134" s="193" t="s">
        <v>184</v>
      </c>
      <c r="E134" s="228" t="s">
        <v>5</v>
      </c>
      <c r="F134" s="229" t="s">
        <v>850</v>
      </c>
      <c r="H134" s="228" t="s">
        <v>5</v>
      </c>
      <c r="I134" s="230"/>
      <c r="L134" s="227"/>
      <c r="M134" s="231"/>
      <c r="N134" s="232"/>
      <c r="O134" s="232"/>
      <c r="P134" s="232"/>
      <c r="Q134" s="232"/>
      <c r="R134" s="232"/>
      <c r="S134" s="232"/>
      <c r="T134" s="233"/>
      <c r="AT134" s="228" t="s">
        <v>184</v>
      </c>
      <c r="AU134" s="228" t="s">
        <v>80</v>
      </c>
      <c r="AV134" s="14" t="s">
        <v>78</v>
      </c>
      <c r="AW134" s="14" t="s">
        <v>35</v>
      </c>
      <c r="AX134" s="14" t="s">
        <v>71</v>
      </c>
      <c r="AY134" s="228" t="s">
        <v>167</v>
      </c>
    </row>
    <row r="135" spans="2:65" s="12" customFormat="1">
      <c r="B135" s="198"/>
      <c r="D135" s="193" t="s">
        <v>184</v>
      </c>
      <c r="E135" s="199" t="s">
        <v>5</v>
      </c>
      <c r="F135" s="200" t="s">
        <v>851</v>
      </c>
      <c r="H135" s="201">
        <v>3.4</v>
      </c>
      <c r="I135" s="202"/>
      <c r="L135" s="198"/>
      <c r="M135" s="203"/>
      <c r="N135" s="204"/>
      <c r="O135" s="204"/>
      <c r="P135" s="204"/>
      <c r="Q135" s="204"/>
      <c r="R135" s="204"/>
      <c r="S135" s="204"/>
      <c r="T135" s="205"/>
      <c r="AT135" s="199" t="s">
        <v>184</v>
      </c>
      <c r="AU135" s="199" t="s">
        <v>80</v>
      </c>
      <c r="AV135" s="12" t="s">
        <v>80</v>
      </c>
      <c r="AW135" s="12" t="s">
        <v>35</v>
      </c>
      <c r="AX135" s="12" t="s">
        <v>71</v>
      </c>
      <c r="AY135" s="199" t="s">
        <v>167</v>
      </c>
    </row>
    <row r="136" spans="2:65" s="12" customFormat="1">
      <c r="B136" s="198"/>
      <c r="D136" s="193" t="s">
        <v>184</v>
      </c>
      <c r="E136" s="199" t="s">
        <v>5</v>
      </c>
      <c r="F136" s="200" t="s">
        <v>852</v>
      </c>
      <c r="H136" s="201">
        <v>21.04</v>
      </c>
      <c r="I136" s="202"/>
      <c r="L136" s="198"/>
      <c r="M136" s="203"/>
      <c r="N136" s="204"/>
      <c r="O136" s="204"/>
      <c r="P136" s="204"/>
      <c r="Q136" s="204"/>
      <c r="R136" s="204"/>
      <c r="S136" s="204"/>
      <c r="T136" s="205"/>
      <c r="AT136" s="199" t="s">
        <v>184</v>
      </c>
      <c r="AU136" s="199" t="s">
        <v>80</v>
      </c>
      <c r="AV136" s="12" t="s">
        <v>80</v>
      </c>
      <c r="AW136" s="12" t="s">
        <v>35</v>
      </c>
      <c r="AX136" s="12" t="s">
        <v>71</v>
      </c>
      <c r="AY136" s="199" t="s">
        <v>167</v>
      </c>
    </row>
    <row r="137" spans="2:65" s="12" customFormat="1">
      <c r="B137" s="198"/>
      <c r="D137" s="193" t="s">
        <v>184</v>
      </c>
      <c r="E137" s="199" t="s">
        <v>5</v>
      </c>
      <c r="F137" s="200" t="s">
        <v>853</v>
      </c>
      <c r="H137" s="201">
        <v>7.08</v>
      </c>
      <c r="I137" s="202"/>
      <c r="L137" s="198"/>
      <c r="M137" s="203"/>
      <c r="N137" s="204"/>
      <c r="O137" s="204"/>
      <c r="P137" s="204"/>
      <c r="Q137" s="204"/>
      <c r="R137" s="204"/>
      <c r="S137" s="204"/>
      <c r="T137" s="205"/>
      <c r="AT137" s="199" t="s">
        <v>184</v>
      </c>
      <c r="AU137" s="199" t="s">
        <v>80</v>
      </c>
      <c r="AV137" s="12" t="s">
        <v>80</v>
      </c>
      <c r="AW137" s="12" t="s">
        <v>35</v>
      </c>
      <c r="AX137" s="12" t="s">
        <v>71</v>
      </c>
      <c r="AY137" s="199" t="s">
        <v>167</v>
      </c>
    </row>
    <row r="138" spans="2:65" s="13" customFormat="1">
      <c r="B138" s="219"/>
      <c r="D138" s="193" t="s">
        <v>184</v>
      </c>
      <c r="E138" s="220" t="s">
        <v>5</v>
      </c>
      <c r="F138" s="221" t="s">
        <v>350</v>
      </c>
      <c r="H138" s="222">
        <v>31.52</v>
      </c>
      <c r="I138" s="223"/>
      <c r="L138" s="219"/>
      <c r="M138" s="224"/>
      <c r="N138" s="225"/>
      <c r="O138" s="225"/>
      <c r="P138" s="225"/>
      <c r="Q138" s="225"/>
      <c r="R138" s="225"/>
      <c r="S138" s="225"/>
      <c r="T138" s="226"/>
      <c r="AT138" s="220" t="s">
        <v>184</v>
      </c>
      <c r="AU138" s="220" t="s">
        <v>80</v>
      </c>
      <c r="AV138" s="13" t="s">
        <v>173</v>
      </c>
      <c r="AW138" s="13" t="s">
        <v>35</v>
      </c>
      <c r="AX138" s="13" t="s">
        <v>78</v>
      </c>
      <c r="AY138" s="220" t="s">
        <v>167</v>
      </c>
    </row>
    <row r="139" spans="2:65" s="1" customFormat="1" ht="16.5" customHeight="1">
      <c r="B139" s="180"/>
      <c r="C139" s="181" t="s">
        <v>212</v>
      </c>
      <c r="D139" s="181" t="s">
        <v>169</v>
      </c>
      <c r="E139" s="182" t="s">
        <v>854</v>
      </c>
      <c r="F139" s="183" t="s">
        <v>855</v>
      </c>
      <c r="G139" s="184" t="s">
        <v>230</v>
      </c>
      <c r="H139" s="185">
        <v>88.158000000000001</v>
      </c>
      <c r="I139" s="186"/>
      <c r="J139" s="187">
        <f>ROUND(I139*H139,2)</f>
        <v>0</v>
      </c>
      <c r="K139" s="183" t="s">
        <v>179</v>
      </c>
      <c r="L139" s="41"/>
      <c r="M139" s="188" t="s">
        <v>5</v>
      </c>
      <c r="N139" s="189" t="s">
        <v>42</v>
      </c>
      <c r="O139" s="42"/>
      <c r="P139" s="190">
        <f>O139*H139</f>
        <v>0</v>
      </c>
      <c r="Q139" s="190">
        <v>7.3499999999999998E-3</v>
      </c>
      <c r="R139" s="190">
        <f>Q139*H139</f>
        <v>0.64796129999999996</v>
      </c>
      <c r="S139" s="190">
        <v>0</v>
      </c>
      <c r="T139" s="191">
        <f>S139*H139</f>
        <v>0</v>
      </c>
      <c r="AR139" s="24" t="s">
        <v>173</v>
      </c>
      <c r="AT139" s="24" t="s">
        <v>169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856</v>
      </c>
    </row>
    <row r="140" spans="2:65" s="1" customFormat="1" ht="27">
      <c r="B140" s="41"/>
      <c r="D140" s="193" t="s">
        <v>175</v>
      </c>
      <c r="F140" s="194" t="s">
        <v>857</v>
      </c>
      <c r="I140" s="195"/>
      <c r="L140" s="41"/>
      <c r="M140" s="196"/>
      <c r="N140" s="42"/>
      <c r="O140" s="42"/>
      <c r="P140" s="42"/>
      <c r="Q140" s="42"/>
      <c r="R140" s="42"/>
      <c r="S140" s="42"/>
      <c r="T140" s="70"/>
      <c r="AT140" s="24" t="s">
        <v>175</v>
      </c>
      <c r="AU140" s="24" t="s">
        <v>80</v>
      </c>
    </row>
    <row r="141" spans="2:65" s="1" customFormat="1" ht="27">
      <c r="B141" s="41"/>
      <c r="D141" s="193" t="s">
        <v>182</v>
      </c>
      <c r="F141" s="197" t="s">
        <v>820</v>
      </c>
      <c r="I141" s="195"/>
      <c r="L141" s="41"/>
      <c r="M141" s="196"/>
      <c r="N141" s="42"/>
      <c r="O141" s="42"/>
      <c r="P141" s="42"/>
      <c r="Q141" s="42"/>
      <c r="R141" s="42"/>
      <c r="S141" s="42"/>
      <c r="T141" s="70"/>
      <c r="AT141" s="24" t="s">
        <v>182</v>
      </c>
      <c r="AU141" s="24" t="s">
        <v>80</v>
      </c>
    </row>
    <row r="142" spans="2:65" s="14" customFormat="1">
      <c r="B142" s="227"/>
      <c r="D142" s="193" t="s">
        <v>184</v>
      </c>
      <c r="E142" s="228" t="s">
        <v>5</v>
      </c>
      <c r="F142" s="229" t="s">
        <v>858</v>
      </c>
      <c r="H142" s="228" t="s">
        <v>5</v>
      </c>
      <c r="I142" s="230"/>
      <c r="L142" s="227"/>
      <c r="M142" s="231"/>
      <c r="N142" s="232"/>
      <c r="O142" s="232"/>
      <c r="P142" s="232"/>
      <c r="Q142" s="232"/>
      <c r="R142" s="232"/>
      <c r="S142" s="232"/>
      <c r="T142" s="233"/>
      <c r="AT142" s="228" t="s">
        <v>184</v>
      </c>
      <c r="AU142" s="228" t="s">
        <v>80</v>
      </c>
      <c r="AV142" s="14" t="s">
        <v>78</v>
      </c>
      <c r="AW142" s="14" t="s">
        <v>35</v>
      </c>
      <c r="AX142" s="14" t="s">
        <v>71</v>
      </c>
      <c r="AY142" s="228" t="s">
        <v>167</v>
      </c>
    </row>
    <row r="143" spans="2:65" s="12" customFormat="1">
      <c r="B143" s="198"/>
      <c r="D143" s="193" t="s">
        <v>184</v>
      </c>
      <c r="E143" s="199" t="s">
        <v>5</v>
      </c>
      <c r="F143" s="200" t="s">
        <v>859</v>
      </c>
      <c r="H143" s="201">
        <v>35.118000000000002</v>
      </c>
      <c r="I143" s="202"/>
      <c r="L143" s="198"/>
      <c r="M143" s="203"/>
      <c r="N143" s="204"/>
      <c r="O143" s="204"/>
      <c r="P143" s="204"/>
      <c r="Q143" s="204"/>
      <c r="R143" s="204"/>
      <c r="S143" s="204"/>
      <c r="T143" s="205"/>
      <c r="AT143" s="199" t="s">
        <v>184</v>
      </c>
      <c r="AU143" s="199" t="s">
        <v>80</v>
      </c>
      <c r="AV143" s="12" t="s">
        <v>80</v>
      </c>
      <c r="AW143" s="12" t="s">
        <v>35</v>
      </c>
      <c r="AX143" s="12" t="s">
        <v>71</v>
      </c>
      <c r="AY143" s="199" t="s">
        <v>167</v>
      </c>
    </row>
    <row r="144" spans="2:65" s="14" customFormat="1">
      <c r="B144" s="227"/>
      <c r="D144" s="193" t="s">
        <v>184</v>
      </c>
      <c r="E144" s="228" t="s">
        <v>5</v>
      </c>
      <c r="F144" s="229" t="s">
        <v>860</v>
      </c>
      <c r="H144" s="228" t="s">
        <v>5</v>
      </c>
      <c r="I144" s="230"/>
      <c r="L144" s="227"/>
      <c r="M144" s="231"/>
      <c r="N144" s="232"/>
      <c r="O144" s="232"/>
      <c r="P144" s="232"/>
      <c r="Q144" s="232"/>
      <c r="R144" s="232"/>
      <c r="S144" s="232"/>
      <c r="T144" s="233"/>
      <c r="AT144" s="228" t="s">
        <v>184</v>
      </c>
      <c r="AU144" s="228" t="s">
        <v>80</v>
      </c>
      <c r="AV144" s="14" t="s">
        <v>78</v>
      </c>
      <c r="AW144" s="14" t="s">
        <v>35</v>
      </c>
      <c r="AX144" s="14" t="s">
        <v>71</v>
      </c>
      <c r="AY144" s="228" t="s">
        <v>167</v>
      </c>
    </row>
    <row r="145" spans="2:65" s="12" customFormat="1">
      <c r="B145" s="198"/>
      <c r="D145" s="193" t="s">
        <v>184</v>
      </c>
      <c r="E145" s="199" t="s">
        <v>5</v>
      </c>
      <c r="F145" s="200" t="s">
        <v>861</v>
      </c>
      <c r="H145" s="201">
        <v>53.04</v>
      </c>
      <c r="I145" s="202"/>
      <c r="L145" s="198"/>
      <c r="M145" s="203"/>
      <c r="N145" s="204"/>
      <c r="O145" s="204"/>
      <c r="P145" s="204"/>
      <c r="Q145" s="204"/>
      <c r="R145" s="204"/>
      <c r="S145" s="204"/>
      <c r="T145" s="205"/>
      <c r="AT145" s="199" t="s">
        <v>184</v>
      </c>
      <c r="AU145" s="199" t="s">
        <v>80</v>
      </c>
      <c r="AV145" s="12" t="s">
        <v>80</v>
      </c>
      <c r="AW145" s="12" t="s">
        <v>35</v>
      </c>
      <c r="AX145" s="12" t="s">
        <v>71</v>
      </c>
      <c r="AY145" s="199" t="s">
        <v>167</v>
      </c>
    </row>
    <row r="146" spans="2:65" s="13" customFormat="1">
      <c r="B146" s="219"/>
      <c r="D146" s="193" t="s">
        <v>184</v>
      </c>
      <c r="E146" s="220" t="s">
        <v>5</v>
      </c>
      <c r="F146" s="221" t="s">
        <v>350</v>
      </c>
      <c r="H146" s="222">
        <v>88.158000000000001</v>
      </c>
      <c r="I146" s="223"/>
      <c r="L146" s="219"/>
      <c r="M146" s="224"/>
      <c r="N146" s="225"/>
      <c r="O146" s="225"/>
      <c r="P146" s="225"/>
      <c r="Q146" s="225"/>
      <c r="R146" s="225"/>
      <c r="S146" s="225"/>
      <c r="T146" s="226"/>
      <c r="AT146" s="220" t="s">
        <v>184</v>
      </c>
      <c r="AU146" s="220" t="s">
        <v>80</v>
      </c>
      <c r="AV146" s="13" t="s">
        <v>173</v>
      </c>
      <c r="AW146" s="13" t="s">
        <v>35</v>
      </c>
      <c r="AX146" s="13" t="s">
        <v>78</v>
      </c>
      <c r="AY146" s="220" t="s">
        <v>167</v>
      </c>
    </row>
    <row r="147" spans="2:65" s="1" customFormat="1" ht="16.5" customHeight="1">
      <c r="B147" s="180"/>
      <c r="C147" s="181" t="s">
        <v>217</v>
      </c>
      <c r="D147" s="181" t="s">
        <v>169</v>
      </c>
      <c r="E147" s="182" t="s">
        <v>862</v>
      </c>
      <c r="F147" s="183" t="s">
        <v>863</v>
      </c>
      <c r="G147" s="184" t="s">
        <v>230</v>
      </c>
      <c r="H147" s="185">
        <v>62.262999999999998</v>
      </c>
      <c r="I147" s="186"/>
      <c r="J147" s="187">
        <f>ROUND(I147*H147,2)</f>
        <v>0</v>
      </c>
      <c r="K147" s="183" t="s">
        <v>179</v>
      </c>
      <c r="L147" s="41"/>
      <c r="M147" s="188" t="s">
        <v>5</v>
      </c>
      <c r="N147" s="189" t="s">
        <v>42</v>
      </c>
      <c r="O147" s="42"/>
      <c r="P147" s="190">
        <f>O147*H147</f>
        <v>0</v>
      </c>
      <c r="Q147" s="190">
        <v>2.6360000000000001E-2</v>
      </c>
      <c r="R147" s="190">
        <f>Q147*H147</f>
        <v>1.64125268</v>
      </c>
      <c r="S147" s="190">
        <v>0</v>
      </c>
      <c r="T147" s="191">
        <f>S147*H147</f>
        <v>0</v>
      </c>
      <c r="AR147" s="24" t="s">
        <v>173</v>
      </c>
      <c r="AT147" s="24" t="s">
        <v>169</v>
      </c>
      <c r="AU147" s="24" t="s">
        <v>80</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864</v>
      </c>
    </row>
    <row r="148" spans="2:65" s="1" customFormat="1" ht="27">
      <c r="B148" s="41"/>
      <c r="D148" s="193" t="s">
        <v>175</v>
      </c>
      <c r="F148" s="194" t="s">
        <v>865</v>
      </c>
      <c r="I148" s="195"/>
      <c r="L148" s="41"/>
      <c r="M148" s="196"/>
      <c r="N148" s="42"/>
      <c r="O148" s="42"/>
      <c r="P148" s="42"/>
      <c r="Q148" s="42"/>
      <c r="R148" s="42"/>
      <c r="S148" s="42"/>
      <c r="T148" s="70"/>
      <c r="AT148" s="24" t="s">
        <v>175</v>
      </c>
      <c r="AU148" s="24" t="s">
        <v>80</v>
      </c>
    </row>
    <row r="149" spans="2:65" s="12" customFormat="1">
      <c r="B149" s="198"/>
      <c r="D149" s="193" t="s">
        <v>184</v>
      </c>
      <c r="E149" s="199" t="s">
        <v>5</v>
      </c>
      <c r="F149" s="200" t="s">
        <v>866</v>
      </c>
      <c r="H149" s="201">
        <v>62.262999999999998</v>
      </c>
      <c r="I149" s="202"/>
      <c r="L149" s="198"/>
      <c r="M149" s="203"/>
      <c r="N149" s="204"/>
      <c r="O149" s="204"/>
      <c r="P149" s="204"/>
      <c r="Q149" s="204"/>
      <c r="R149" s="204"/>
      <c r="S149" s="204"/>
      <c r="T149" s="205"/>
      <c r="AT149" s="199" t="s">
        <v>184</v>
      </c>
      <c r="AU149" s="199" t="s">
        <v>80</v>
      </c>
      <c r="AV149" s="12" t="s">
        <v>80</v>
      </c>
      <c r="AW149" s="12" t="s">
        <v>35</v>
      </c>
      <c r="AX149" s="12" t="s">
        <v>78</v>
      </c>
      <c r="AY149" s="199" t="s">
        <v>167</v>
      </c>
    </row>
    <row r="150" spans="2:65" s="1" customFormat="1" ht="25.5" customHeight="1">
      <c r="B150" s="180"/>
      <c r="C150" s="181" t="s">
        <v>198</v>
      </c>
      <c r="D150" s="181" t="s">
        <v>169</v>
      </c>
      <c r="E150" s="182" t="s">
        <v>867</v>
      </c>
      <c r="F150" s="183" t="s">
        <v>868</v>
      </c>
      <c r="G150" s="184" t="s">
        <v>230</v>
      </c>
      <c r="H150" s="185">
        <v>25.895</v>
      </c>
      <c r="I150" s="186"/>
      <c r="J150" s="187">
        <f>ROUND(I150*H150,2)</f>
        <v>0</v>
      </c>
      <c r="K150" s="183" t="s">
        <v>179</v>
      </c>
      <c r="L150" s="41"/>
      <c r="M150" s="188" t="s">
        <v>5</v>
      </c>
      <c r="N150" s="189" t="s">
        <v>42</v>
      </c>
      <c r="O150" s="42"/>
      <c r="P150" s="190">
        <f>O150*H150</f>
        <v>0</v>
      </c>
      <c r="Q150" s="190">
        <v>6.28E-3</v>
      </c>
      <c r="R150" s="190">
        <f>Q150*H150</f>
        <v>0.1626206</v>
      </c>
      <c r="S150" s="190">
        <v>0</v>
      </c>
      <c r="T150" s="191">
        <f>S150*H150</f>
        <v>0</v>
      </c>
      <c r="AR150" s="24" t="s">
        <v>173</v>
      </c>
      <c r="AT150" s="24" t="s">
        <v>169</v>
      </c>
      <c r="AU150" s="24" t="s">
        <v>80</v>
      </c>
      <c r="AY150" s="24" t="s">
        <v>167</v>
      </c>
      <c r="BE150" s="192">
        <f>IF(N150="základní",J150,0)</f>
        <v>0</v>
      </c>
      <c r="BF150" s="192">
        <f>IF(N150="snížená",J150,0)</f>
        <v>0</v>
      </c>
      <c r="BG150" s="192">
        <f>IF(N150="zákl. přenesená",J150,0)</f>
        <v>0</v>
      </c>
      <c r="BH150" s="192">
        <f>IF(N150="sníž. přenesená",J150,0)</f>
        <v>0</v>
      </c>
      <c r="BI150" s="192">
        <f>IF(N150="nulová",J150,0)</f>
        <v>0</v>
      </c>
      <c r="BJ150" s="24" t="s">
        <v>78</v>
      </c>
      <c r="BK150" s="192">
        <f>ROUND(I150*H150,2)</f>
        <v>0</v>
      </c>
      <c r="BL150" s="24" t="s">
        <v>173</v>
      </c>
      <c r="BM150" s="24" t="s">
        <v>869</v>
      </c>
    </row>
    <row r="151" spans="2:65" s="1" customFormat="1" ht="27">
      <c r="B151" s="41"/>
      <c r="D151" s="193" t="s">
        <v>175</v>
      </c>
      <c r="F151" s="194" t="s">
        <v>870</v>
      </c>
      <c r="I151" s="195"/>
      <c r="L151" s="41"/>
      <c r="M151" s="196"/>
      <c r="N151" s="42"/>
      <c r="O151" s="42"/>
      <c r="P151" s="42"/>
      <c r="Q151" s="42"/>
      <c r="R151" s="42"/>
      <c r="S151" s="42"/>
      <c r="T151" s="70"/>
      <c r="AT151" s="24" t="s">
        <v>175</v>
      </c>
      <c r="AU151" s="24" t="s">
        <v>80</v>
      </c>
    </row>
    <row r="152" spans="2:65" s="1" customFormat="1" ht="27">
      <c r="B152" s="41"/>
      <c r="D152" s="193" t="s">
        <v>182</v>
      </c>
      <c r="F152" s="197" t="s">
        <v>820</v>
      </c>
      <c r="I152" s="195"/>
      <c r="L152" s="41"/>
      <c r="M152" s="196"/>
      <c r="N152" s="42"/>
      <c r="O152" s="42"/>
      <c r="P152" s="42"/>
      <c r="Q152" s="42"/>
      <c r="R152" s="42"/>
      <c r="S152" s="42"/>
      <c r="T152" s="70"/>
      <c r="AT152" s="24" t="s">
        <v>182</v>
      </c>
      <c r="AU152" s="24" t="s">
        <v>80</v>
      </c>
    </row>
    <row r="153" spans="2:65" s="12" customFormat="1">
      <c r="B153" s="198"/>
      <c r="D153" s="193" t="s">
        <v>184</v>
      </c>
      <c r="E153" s="199" t="s">
        <v>5</v>
      </c>
      <c r="F153" s="200" t="s">
        <v>871</v>
      </c>
      <c r="H153" s="201">
        <v>32.4</v>
      </c>
      <c r="I153" s="202"/>
      <c r="L153" s="198"/>
      <c r="M153" s="203"/>
      <c r="N153" s="204"/>
      <c r="O153" s="204"/>
      <c r="P153" s="204"/>
      <c r="Q153" s="204"/>
      <c r="R153" s="204"/>
      <c r="S153" s="204"/>
      <c r="T153" s="205"/>
      <c r="AT153" s="199" t="s">
        <v>184</v>
      </c>
      <c r="AU153" s="199" t="s">
        <v>80</v>
      </c>
      <c r="AV153" s="12" t="s">
        <v>80</v>
      </c>
      <c r="AW153" s="12" t="s">
        <v>35</v>
      </c>
      <c r="AX153" s="12" t="s">
        <v>71</v>
      </c>
      <c r="AY153" s="199" t="s">
        <v>167</v>
      </c>
    </row>
    <row r="154" spans="2:65" s="12" customFormat="1">
      <c r="B154" s="198"/>
      <c r="D154" s="193" t="s">
        <v>184</v>
      </c>
      <c r="E154" s="199" t="s">
        <v>5</v>
      </c>
      <c r="F154" s="200" t="s">
        <v>872</v>
      </c>
      <c r="H154" s="201">
        <v>-6.5049999999999999</v>
      </c>
      <c r="I154" s="202"/>
      <c r="L154" s="198"/>
      <c r="M154" s="203"/>
      <c r="N154" s="204"/>
      <c r="O154" s="204"/>
      <c r="P154" s="204"/>
      <c r="Q154" s="204"/>
      <c r="R154" s="204"/>
      <c r="S154" s="204"/>
      <c r="T154" s="205"/>
      <c r="AT154" s="199" t="s">
        <v>184</v>
      </c>
      <c r="AU154" s="199" t="s">
        <v>80</v>
      </c>
      <c r="AV154" s="12" t="s">
        <v>80</v>
      </c>
      <c r="AW154" s="12" t="s">
        <v>35</v>
      </c>
      <c r="AX154" s="12" t="s">
        <v>71</v>
      </c>
      <c r="AY154" s="199" t="s">
        <v>167</v>
      </c>
    </row>
    <row r="155" spans="2:65" s="13" customFormat="1">
      <c r="B155" s="219"/>
      <c r="D155" s="193" t="s">
        <v>184</v>
      </c>
      <c r="E155" s="220" t="s">
        <v>5</v>
      </c>
      <c r="F155" s="221" t="s">
        <v>350</v>
      </c>
      <c r="H155" s="222">
        <v>25.895</v>
      </c>
      <c r="I155" s="223"/>
      <c r="L155" s="219"/>
      <c r="M155" s="224"/>
      <c r="N155" s="225"/>
      <c r="O155" s="225"/>
      <c r="P155" s="225"/>
      <c r="Q155" s="225"/>
      <c r="R155" s="225"/>
      <c r="S155" s="225"/>
      <c r="T155" s="226"/>
      <c r="AT155" s="220" t="s">
        <v>184</v>
      </c>
      <c r="AU155" s="220" t="s">
        <v>80</v>
      </c>
      <c r="AV155" s="13" t="s">
        <v>173</v>
      </c>
      <c r="AW155" s="13" t="s">
        <v>35</v>
      </c>
      <c r="AX155" s="13" t="s">
        <v>78</v>
      </c>
      <c r="AY155" s="220" t="s">
        <v>167</v>
      </c>
    </row>
    <row r="156" spans="2:65" s="1" customFormat="1" ht="25.5" customHeight="1">
      <c r="B156" s="180"/>
      <c r="C156" s="181" t="s">
        <v>227</v>
      </c>
      <c r="D156" s="181" t="s">
        <v>169</v>
      </c>
      <c r="E156" s="182" t="s">
        <v>873</v>
      </c>
      <c r="F156" s="183" t="s">
        <v>874</v>
      </c>
      <c r="G156" s="184" t="s">
        <v>230</v>
      </c>
      <c r="H156" s="185">
        <v>25.895</v>
      </c>
      <c r="I156" s="186"/>
      <c r="J156" s="187">
        <f>ROUND(I156*H156,2)</f>
        <v>0</v>
      </c>
      <c r="K156" s="183" t="s">
        <v>179</v>
      </c>
      <c r="L156" s="41"/>
      <c r="M156" s="188" t="s">
        <v>5</v>
      </c>
      <c r="N156" s="189" t="s">
        <v>42</v>
      </c>
      <c r="O156" s="42"/>
      <c r="P156" s="190">
        <f>O156*H156</f>
        <v>0</v>
      </c>
      <c r="Q156" s="190">
        <v>2.3099999999999999E-2</v>
      </c>
      <c r="R156" s="190">
        <f>Q156*H156</f>
        <v>0.59817449999999994</v>
      </c>
      <c r="S156" s="190">
        <v>0</v>
      </c>
      <c r="T156" s="191">
        <f>S156*H156</f>
        <v>0</v>
      </c>
      <c r="AR156" s="24" t="s">
        <v>173</v>
      </c>
      <c r="AT156" s="24" t="s">
        <v>169</v>
      </c>
      <c r="AU156" s="24" t="s">
        <v>80</v>
      </c>
      <c r="AY156" s="24" t="s">
        <v>167</v>
      </c>
      <c r="BE156" s="192">
        <f>IF(N156="základní",J156,0)</f>
        <v>0</v>
      </c>
      <c r="BF156" s="192">
        <f>IF(N156="snížená",J156,0)</f>
        <v>0</v>
      </c>
      <c r="BG156" s="192">
        <f>IF(N156="zákl. přenesená",J156,0)</f>
        <v>0</v>
      </c>
      <c r="BH156" s="192">
        <f>IF(N156="sníž. přenesená",J156,0)</f>
        <v>0</v>
      </c>
      <c r="BI156" s="192">
        <f>IF(N156="nulová",J156,0)</f>
        <v>0</v>
      </c>
      <c r="BJ156" s="24" t="s">
        <v>78</v>
      </c>
      <c r="BK156" s="192">
        <f>ROUND(I156*H156,2)</f>
        <v>0</v>
      </c>
      <c r="BL156" s="24" t="s">
        <v>173</v>
      </c>
      <c r="BM156" s="24" t="s">
        <v>875</v>
      </c>
    </row>
    <row r="157" spans="2:65" s="1" customFormat="1" ht="27">
      <c r="B157" s="41"/>
      <c r="D157" s="193" t="s">
        <v>175</v>
      </c>
      <c r="F157" s="194" t="s">
        <v>876</v>
      </c>
      <c r="I157" s="195"/>
      <c r="L157" s="41"/>
      <c r="M157" s="196"/>
      <c r="N157" s="42"/>
      <c r="O157" s="42"/>
      <c r="P157" s="42"/>
      <c r="Q157" s="42"/>
      <c r="R157" s="42"/>
      <c r="S157" s="42"/>
      <c r="T157" s="70"/>
      <c r="AT157" s="24" t="s">
        <v>175</v>
      </c>
      <c r="AU157" s="24" t="s">
        <v>80</v>
      </c>
    </row>
    <row r="158" spans="2:65" s="1" customFormat="1" ht="16.5" customHeight="1">
      <c r="B158" s="180"/>
      <c r="C158" s="181" t="s">
        <v>234</v>
      </c>
      <c r="D158" s="181" t="s">
        <v>169</v>
      </c>
      <c r="E158" s="182" t="s">
        <v>877</v>
      </c>
      <c r="F158" s="183" t="s">
        <v>878</v>
      </c>
      <c r="G158" s="184" t="s">
        <v>230</v>
      </c>
      <c r="H158" s="185">
        <v>170.1</v>
      </c>
      <c r="I158" s="186"/>
      <c r="J158" s="187">
        <f>ROUND(I158*H158,2)</f>
        <v>0</v>
      </c>
      <c r="K158" s="183" t="s">
        <v>179</v>
      </c>
      <c r="L158" s="41"/>
      <c r="M158" s="188" t="s">
        <v>5</v>
      </c>
      <c r="N158" s="189" t="s">
        <v>42</v>
      </c>
      <c r="O158" s="42"/>
      <c r="P158" s="190">
        <f>O158*H158</f>
        <v>0</v>
      </c>
      <c r="Q158" s="190">
        <v>0</v>
      </c>
      <c r="R158" s="190">
        <f>Q158*H158</f>
        <v>0</v>
      </c>
      <c r="S158" s="190">
        <v>0</v>
      </c>
      <c r="T158" s="191">
        <f>S158*H158</f>
        <v>0</v>
      </c>
      <c r="AR158" s="24" t="s">
        <v>173</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173</v>
      </c>
      <c r="BM158" s="24" t="s">
        <v>879</v>
      </c>
    </row>
    <row r="159" spans="2:65" s="1" customFormat="1">
      <c r="B159" s="41"/>
      <c r="D159" s="193" t="s">
        <v>175</v>
      </c>
      <c r="F159" s="194" t="s">
        <v>880</v>
      </c>
      <c r="I159" s="195"/>
      <c r="L159" s="41"/>
      <c r="M159" s="196"/>
      <c r="N159" s="42"/>
      <c r="O159" s="42"/>
      <c r="P159" s="42"/>
      <c r="Q159" s="42"/>
      <c r="R159" s="42"/>
      <c r="S159" s="42"/>
      <c r="T159" s="70"/>
      <c r="AT159" s="24" t="s">
        <v>175</v>
      </c>
      <c r="AU159" s="24" t="s">
        <v>80</v>
      </c>
    </row>
    <row r="160" spans="2:65" s="12" customFormat="1">
      <c r="B160" s="198"/>
      <c r="D160" s="193" t="s">
        <v>184</v>
      </c>
      <c r="E160" s="199" t="s">
        <v>5</v>
      </c>
      <c r="F160" s="200" t="s">
        <v>881</v>
      </c>
      <c r="H160" s="201">
        <v>170.1</v>
      </c>
      <c r="I160" s="202"/>
      <c r="L160" s="198"/>
      <c r="M160" s="203"/>
      <c r="N160" s="204"/>
      <c r="O160" s="204"/>
      <c r="P160" s="204"/>
      <c r="Q160" s="204"/>
      <c r="R160" s="204"/>
      <c r="S160" s="204"/>
      <c r="T160" s="205"/>
      <c r="AT160" s="199" t="s">
        <v>184</v>
      </c>
      <c r="AU160" s="199" t="s">
        <v>80</v>
      </c>
      <c r="AV160" s="12" t="s">
        <v>80</v>
      </c>
      <c r="AW160" s="12" t="s">
        <v>35</v>
      </c>
      <c r="AX160" s="12" t="s">
        <v>78</v>
      </c>
      <c r="AY160" s="199" t="s">
        <v>167</v>
      </c>
    </row>
    <row r="161" spans="2:65" s="1" customFormat="1" ht="25.5" customHeight="1">
      <c r="B161" s="180"/>
      <c r="C161" s="181" t="s">
        <v>239</v>
      </c>
      <c r="D161" s="181" t="s">
        <v>169</v>
      </c>
      <c r="E161" s="182" t="s">
        <v>882</v>
      </c>
      <c r="F161" s="183" t="s">
        <v>883</v>
      </c>
      <c r="G161" s="184" t="s">
        <v>230</v>
      </c>
      <c r="H161" s="185">
        <v>14.95</v>
      </c>
      <c r="I161" s="186"/>
      <c r="J161" s="187">
        <f>ROUND(I161*H161,2)</f>
        <v>0</v>
      </c>
      <c r="K161" s="183" t="s">
        <v>179</v>
      </c>
      <c r="L161" s="41"/>
      <c r="M161" s="188" t="s">
        <v>5</v>
      </c>
      <c r="N161" s="189" t="s">
        <v>42</v>
      </c>
      <c r="O161" s="42"/>
      <c r="P161" s="190">
        <f>O161*H161</f>
        <v>0</v>
      </c>
      <c r="Q161" s="190">
        <v>0.28361999999999998</v>
      </c>
      <c r="R161" s="190">
        <f>Q161*H161</f>
        <v>4.240119</v>
      </c>
      <c r="S161" s="190">
        <v>0</v>
      </c>
      <c r="T161" s="191">
        <f>S161*H161</f>
        <v>0</v>
      </c>
      <c r="AR161" s="24" t="s">
        <v>173</v>
      </c>
      <c r="AT161" s="24" t="s">
        <v>169</v>
      </c>
      <c r="AU161" s="24" t="s">
        <v>80</v>
      </c>
      <c r="AY161" s="24" t="s">
        <v>167</v>
      </c>
      <c r="BE161" s="192">
        <f>IF(N161="základní",J161,0)</f>
        <v>0</v>
      </c>
      <c r="BF161" s="192">
        <f>IF(N161="snížená",J161,0)</f>
        <v>0</v>
      </c>
      <c r="BG161" s="192">
        <f>IF(N161="zákl. přenesená",J161,0)</f>
        <v>0</v>
      </c>
      <c r="BH161" s="192">
        <f>IF(N161="sníž. přenesená",J161,0)</f>
        <v>0</v>
      </c>
      <c r="BI161" s="192">
        <f>IF(N161="nulová",J161,0)</f>
        <v>0</v>
      </c>
      <c r="BJ161" s="24" t="s">
        <v>78</v>
      </c>
      <c r="BK161" s="192">
        <f>ROUND(I161*H161,2)</f>
        <v>0</v>
      </c>
      <c r="BL161" s="24" t="s">
        <v>173</v>
      </c>
      <c r="BM161" s="24" t="s">
        <v>884</v>
      </c>
    </row>
    <row r="162" spans="2:65" s="1" customFormat="1" ht="27">
      <c r="B162" s="41"/>
      <c r="D162" s="193" t="s">
        <v>175</v>
      </c>
      <c r="F162" s="194" t="s">
        <v>885</v>
      </c>
      <c r="I162" s="195"/>
      <c r="L162" s="41"/>
      <c r="M162" s="196"/>
      <c r="N162" s="42"/>
      <c r="O162" s="42"/>
      <c r="P162" s="42"/>
      <c r="Q162" s="42"/>
      <c r="R162" s="42"/>
      <c r="S162" s="42"/>
      <c r="T162" s="70"/>
      <c r="AT162" s="24" t="s">
        <v>175</v>
      </c>
      <c r="AU162" s="24" t="s">
        <v>80</v>
      </c>
    </row>
    <row r="163" spans="2:65" s="1" customFormat="1" ht="27">
      <c r="B163" s="41"/>
      <c r="D163" s="193" t="s">
        <v>182</v>
      </c>
      <c r="F163" s="197" t="s">
        <v>820</v>
      </c>
      <c r="I163" s="195"/>
      <c r="L163" s="41"/>
      <c r="M163" s="196"/>
      <c r="N163" s="42"/>
      <c r="O163" s="42"/>
      <c r="P163" s="42"/>
      <c r="Q163" s="42"/>
      <c r="R163" s="42"/>
      <c r="S163" s="42"/>
      <c r="T163" s="70"/>
      <c r="AT163" s="24" t="s">
        <v>182</v>
      </c>
      <c r="AU163" s="24" t="s">
        <v>80</v>
      </c>
    </row>
    <row r="164" spans="2:65" s="12" customFormat="1">
      <c r="B164" s="198"/>
      <c r="D164" s="193" t="s">
        <v>184</v>
      </c>
      <c r="E164" s="199" t="s">
        <v>5</v>
      </c>
      <c r="F164" s="200" t="s">
        <v>886</v>
      </c>
      <c r="H164" s="201">
        <v>14.95</v>
      </c>
      <c r="I164" s="202"/>
      <c r="L164" s="198"/>
      <c r="M164" s="203"/>
      <c r="N164" s="204"/>
      <c r="O164" s="204"/>
      <c r="P164" s="204"/>
      <c r="Q164" s="204"/>
      <c r="R164" s="204"/>
      <c r="S164" s="204"/>
      <c r="T164" s="205"/>
      <c r="AT164" s="199" t="s">
        <v>184</v>
      </c>
      <c r="AU164" s="199" t="s">
        <v>80</v>
      </c>
      <c r="AV164" s="12" t="s">
        <v>80</v>
      </c>
      <c r="AW164" s="12" t="s">
        <v>35</v>
      </c>
      <c r="AX164" s="12" t="s">
        <v>78</v>
      </c>
      <c r="AY164" s="199" t="s">
        <v>167</v>
      </c>
    </row>
    <row r="165" spans="2:65" s="11" customFormat="1" ht="29.85" customHeight="1">
      <c r="B165" s="167"/>
      <c r="D165" s="168" t="s">
        <v>70</v>
      </c>
      <c r="E165" s="178" t="s">
        <v>198</v>
      </c>
      <c r="F165" s="178" t="s">
        <v>199</v>
      </c>
      <c r="I165" s="170"/>
      <c r="J165" s="179">
        <f>BK165</f>
        <v>0</v>
      </c>
      <c r="L165" s="167"/>
      <c r="M165" s="172"/>
      <c r="N165" s="173"/>
      <c r="O165" s="173"/>
      <c r="P165" s="174">
        <f>SUM(P166:P243)</f>
        <v>0</v>
      </c>
      <c r="Q165" s="173"/>
      <c r="R165" s="174">
        <f>SUM(R166:R243)</f>
        <v>3.9140000000000008E-3</v>
      </c>
      <c r="S165" s="173"/>
      <c r="T165" s="175">
        <f>SUM(T166:T243)</f>
        <v>3.9794320000000001</v>
      </c>
      <c r="AR165" s="168" t="s">
        <v>78</v>
      </c>
      <c r="AT165" s="176" t="s">
        <v>70</v>
      </c>
      <c r="AU165" s="176" t="s">
        <v>78</v>
      </c>
      <c r="AY165" s="168" t="s">
        <v>167</v>
      </c>
      <c r="BK165" s="177">
        <f>SUM(BK166:BK243)</f>
        <v>0</v>
      </c>
    </row>
    <row r="166" spans="2:65" s="1" customFormat="1" ht="16.5" customHeight="1">
      <c r="B166" s="180"/>
      <c r="C166" s="181" t="s">
        <v>243</v>
      </c>
      <c r="D166" s="181" t="s">
        <v>169</v>
      </c>
      <c r="E166" s="182" t="s">
        <v>201</v>
      </c>
      <c r="F166" s="183" t="s">
        <v>887</v>
      </c>
      <c r="G166" s="184" t="s">
        <v>230</v>
      </c>
      <c r="H166" s="185">
        <v>10.015000000000001</v>
      </c>
      <c r="I166" s="186"/>
      <c r="J166" s="187">
        <f>ROUND(I166*H166,2)</f>
        <v>0</v>
      </c>
      <c r="K166" s="183" t="s">
        <v>5</v>
      </c>
      <c r="L166" s="41"/>
      <c r="M166" s="188" t="s">
        <v>5</v>
      </c>
      <c r="N166" s="189" t="s">
        <v>42</v>
      </c>
      <c r="O166" s="42"/>
      <c r="P166" s="190">
        <f>O166*H166</f>
        <v>0</v>
      </c>
      <c r="Q166" s="190">
        <v>0</v>
      </c>
      <c r="R166" s="190">
        <f>Q166*H166</f>
        <v>0</v>
      </c>
      <c r="S166" s="190">
        <v>0</v>
      </c>
      <c r="T166" s="191">
        <f>S166*H166</f>
        <v>0</v>
      </c>
      <c r="AR166" s="24" t="s">
        <v>173</v>
      </c>
      <c r="AT166" s="24" t="s">
        <v>169</v>
      </c>
      <c r="AU166" s="24" t="s">
        <v>80</v>
      </c>
      <c r="AY166" s="24" t="s">
        <v>167</v>
      </c>
      <c r="BE166" s="192">
        <f>IF(N166="základní",J166,0)</f>
        <v>0</v>
      </c>
      <c r="BF166" s="192">
        <f>IF(N166="snížená",J166,0)</f>
        <v>0</v>
      </c>
      <c r="BG166" s="192">
        <f>IF(N166="zákl. přenesená",J166,0)</f>
        <v>0</v>
      </c>
      <c r="BH166" s="192">
        <f>IF(N166="sníž. přenesená",J166,0)</f>
        <v>0</v>
      </c>
      <c r="BI166" s="192">
        <f>IF(N166="nulová",J166,0)</f>
        <v>0</v>
      </c>
      <c r="BJ166" s="24" t="s">
        <v>78</v>
      </c>
      <c r="BK166" s="192">
        <f>ROUND(I166*H166,2)</f>
        <v>0</v>
      </c>
      <c r="BL166" s="24" t="s">
        <v>173</v>
      </c>
      <c r="BM166" s="24" t="s">
        <v>888</v>
      </c>
    </row>
    <row r="167" spans="2:65" s="1" customFormat="1">
      <c r="B167" s="41"/>
      <c r="D167" s="193" t="s">
        <v>175</v>
      </c>
      <c r="F167" s="194" t="s">
        <v>887</v>
      </c>
      <c r="I167" s="195"/>
      <c r="L167" s="41"/>
      <c r="M167" s="196"/>
      <c r="N167" s="42"/>
      <c r="O167" s="42"/>
      <c r="P167" s="42"/>
      <c r="Q167" s="42"/>
      <c r="R167" s="42"/>
      <c r="S167" s="42"/>
      <c r="T167" s="70"/>
      <c r="AT167" s="24" t="s">
        <v>175</v>
      </c>
      <c r="AU167" s="24" t="s">
        <v>80</v>
      </c>
    </row>
    <row r="168" spans="2:65" s="1" customFormat="1" ht="27">
      <c r="B168" s="41"/>
      <c r="D168" s="193" t="s">
        <v>182</v>
      </c>
      <c r="F168" s="197" t="s">
        <v>820</v>
      </c>
      <c r="I168" s="195"/>
      <c r="L168" s="41"/>
      <c r="M168" s="196"/>
      <c r="N168" s="42"/>
      <c r="O168" s="42"/>
      <c r="P168" s="42"/>
      <c r="Q168" s="42"/>
      <c r="R168" s="42"/>
      <c r="S168" s="42"/>
      <c r="T168" s="70"/>
      <c r="AT168" s="24" t="s">
        <v>182</v>
      </c>
      <c r="AU168" s="24" t="s">
        <v>80</v>
      </c>
    </row>
    <row r="169" spans="2:65" s="12" customFormat="1">
      <c r="B169" s="198"/>
      <c r="D169" s="193" t="s">
        <v>184</v>
      </c>
      <c r="E169" s="199" t="s">
        <v>5</v>
      </c>
      <c r="F169" s="200" t="s">
        <v>889</v>
      </c>
      <c r="H169" s="201">
        <v>0.72299999999999998</v>
      </c>
      <c r="I169" s="202"/>
      <c r="L169" s="198"/>
      <c r="M169" s="203"/>
      <c r="N169" s="204"/>
      <c r="O169" s="204"/>
      <c r="P169" s="204"/>
      <c r="Q169" s="204"/>
      <c r="R169" s="204"/>
      <c r="S169" s="204"/>
      <c r="T169" s="205"/>
      <c r="AT169" s="199" t="s">
        <v>184</v>
      </c>
      <c r="AU169" s="199" t="s">
        <v>80</v>
      </c>
      <c r="AV169" s="12" t="s">
        <v>80</v>
      </c>
      <c r="AW169" s="12" t="s">
        <v>35</v>
      </c>
      <c r="AX169" s="12" t="s">
        <v>71</v>
      </c>
      <c r="AY169" s="199" t="s">
        <v>167</v>
      </c>
    </row>
    <row r="170" spans="2:65" s="12" customFormat="1">
      <c r="B170" s="198"/>
      <c r="D170" s="193" t="s">
        <v>184</v>
      </c>
      <c r="E170" s="199" t="s">
        <v>5</v>
      </c>
      <c r="F170" s="200" t="s">
        <v>890</v>
      </c>
      <c r="H170" s="201">
        <v>6.16</v>
      </c>
      <c r="I170" s="202"/>
      <c r="L170" s="198"/>
      <c r="M170" s="203"/>
      <c r="N170" s="204"/>
      <c r="O170" s="204"/>
      <c r="P170" s="204"/>
      <c r="Q170" s="204"/>
      <c r="R170" s="204"/>
      <c r="S170" s="204"/>
      <c r="T170" s="205"/>
      <c r="AT170" s="199" t="s">
        <v>184</v>
      </c>
      <c r="AU170" s="199" t="s">
        <v>80</v>
      </c>
      <c r="AV170" s="12" t="s">
        <v>80</v>
      </c>
      <c r="AW170" s="12" t="s">
        <v>35</v>
      </c>
      <c r="AX170" s="12" t="s">
        <v>71</v>
      </c>
      <c r="AY170" s="199" t="s">
        <v>167</v>
      </c>
    </row>
    <row r="171" spans="2:65" s="12" customFormat="1">
      <c r="B171" s="198"/>
      <c r="D171" s="193" t="s">
        <v>184</v>
      </c>
      <c r="E171" s="199" t="s">
        <v>5</v>
      </c>
      <c r="F171" s="200" t="s">
        <v>891</v>
      </c>
      <c r="H171" s="201">
        <v>3.1320000000000001</v>
      </c>
      <c r="I171" s="202"/>
      <c r="L171" s="198"/>
      <c r="M171" s="203"/>
      <c r="N171" s="204"/>
      <c r="O171" s="204"/>
      <c r="P171" s="204"/>
      <c r="Q171" s="204"/>
      <c r="R171" s="204"/>
      <c r="S171" s="204"/>
      <c r="T171" s="205"/>
      <c r="AT171" s="199" t="s">
        <v>184</v>
      </c>
      <c r="AU171" s="199" t="s">
        <v>80</v>
      </c>
      <c r="AV171" s="12" t="s">
        <v>80</v>
      </c>
      <c r="AW171" s="12" t="s">
        <v>35</v>
      </c>
      <c r="AX171" s="12" t="s">
        <v>71</v>
      </c>
      <c r="AY171" s="199" t="s">
        <v>167</v>
      </c>
    </row>
    <row r="172" spans="2:65" s="13" customFormat="1">
      <c r="B172" s="219"/>
      <c r="D172" s="193" t="s">
        <v>184</v>
      </c>
      <c r="E172" s="220" t="s">
        <v>5</v>
      </c>
      <c r="F172" s="221" t="s">
        <v>350</v>
      </c>
      <c r="H172" s="222">
        <v>10.015000000000001</v>
      </c>
      <c r="I172" s="223"/>
      <c r="L172" s="219"/>
      <c r="M172" s="224"/>
      <c r="N172" s="225"/>
      <c r="O172" s="225"/>
      <c r="P172" s="225"/>
      <c r="Q172" s="225"/>
      <c r="R172" s="225"/>
      <c r="S172" s="225"/>
      <c r="T172" s="226"/>
      <c r="AT172" s="220" t="s">
        <v>184</v>
      </c>
      <c r="AU172" s="220" t="s">
        <v>80</v>
      </c>
      <c r="AV172" s="13" t="s">
        <v>173</v>
      </c>
      <c r="AW172" s="13" t="s">
        <v>35</v>
      </c>
      <c r="AX172" s="13" t="s">
        <v>78</v>
      </c>
      <c r="AY172" s="220" t="s">
        <v>167</v>
      </c>
    </row>
    <row r="173" spans="2:65" s="1" customFormat="1" ht="16.5" customHeight="1">
      <c r="B173" s="180"/>
      <c r="C173" s="181" t="s">
        <v>247</v>
      </c>
      <c r="D173" s="181" t="s">
        <v>169</v>
      </c>
      <c r="E173" s="182" t="s">
        <v>892</v>
      </c>
      <c r="F173" s="183" t="s">
        <v>893</v>
      </c>
      <c r="G173" s="184" t="s">
        <v>209</v>
      </c>
      <c r="H173" s="185">
        <v>1</v>
      </c>
      <c r="I173" s="186"/>
      <c r="J173" s="187">
        <f>ROUND(I173*H173,2)</f>
        <v>0</v>
      </c>
      <c r="K173" s="183" t="s">
        <v>5</v>
      </c>
      <c r="L173" s="41"/>
      <c r="M173" s="188" t="s">
        <v>5</v>
      </c>
      <c r="N173" s="189" t="s">
        <v>42</v>
      </c>
      <c r="O173" s="42"/>
      <c r="P173" s="190">
        <f>O173*H173</f>
        <v>0</v>
      </c>
      <c r="Q173" s="190">
        <v>0</v>
      </c>
      <c r="R173" s="190">
        <f>Q173*H173</f>
        <v>0</v>
      </c>
      <c r="S173" s="190">
        <v>0</v>
      </c>
      <c r="T173" s="191">
        <f>S173*H173</f>
        <v>0</v>
      </c>
      <c r="AR173" s="24" t="s">
        <v>173</v>
      </c>
      <c r="AT173" s="24" t="s">
        <v>169</v>
      </c>
      <c r="AU173" s="24" t="s">
        <v>80</v>
      </c>
      <c r="AY173" s="24" t="s">
        <v>167</v>
      </c>
      <c r="BE173" s="192">
        <f>IF(N173="základní",J173,0)</f>
        <v>0</v>
      </c>
      <c r="BF173" s="192">
        <f>IF(N173="snížená",J173,0)</f>
        <v>0</v>
      </c>
      <c r="BG173" s="192">
        <f>IF(N173="zákl. přenesená",J173,0)</f>
        <v>0</v>
      </c>
      <c r="BH173" s="192">
        <f>IF(N173="sníž. přenesená",J173,0)</f>
        <v>0</v>
      </c>
      <c r="BI173" s="192">
        <f>IF(N173="nulová",J173,0)</f>
        <v>0</v>
      </c>
      <c r="BJ173" s="24" t="s">
        <v>78</v>
      </c>
      <c r="BK173" s="192">
        <f>ROUND(I173*H173,2)</f>
        <v>0</v>
      </c>
      <c r="BL173" s="24" t="s">
        <v>173</v>
      </c>
      <c r="BM173" s="24" t="s">
        <v>894</v>
      </c>
    </row>
    <row r="174" spans="2:65" s="1" customFormat="1">
      <c r="B174" s="41"/>
      <c r="D174" s="193" t="s">
        <v>175</v>
      </c>
      <c r="F174" s="194" t="s">
        <v>893</v>
      </c>
      <c r="I174" s="195"/>
      <c r="L174" s="41"/>
      <c r="M174" s="196"/>
      <c r="N174" s="42"/>
      <c r="O174" s="42"/>
      <c r="P174" s="42"/>
      <c r="Q174" s="42"/>
      <c r="R174" s="42"/>
      <c r="S174" s="42"/>
      <c r="T174" s="70"/>
      <c r="AT174" s="24" t="s">
        <v>175</v>
      </c>
      <c r="AU174" s="24" t="s">
        <v>80</v>
      </c>
    </row>
    <row r="175" spans="2:65" s="1" customFormat="1" ht="27">
      <c r="B175" s="41"/>
      <c r="D175" s="193" t="s">
        <v>182</v>
      </c>
      <c r="F175" s="197" t="s">
        <v>820</v>
      </c>
      <c r="I175" s="195"/>
      <c r="L175" s="41"/>
      <c r="M175" s="196"/>
      <c r="N175" s="42"/>
      <c r="O175" s="42"/>
      <c r="P175" s="42"/>
      <c r="Q175" s="42"/>
      <c r="R175" s="42"/>
      <c r="S175" s="42"/>
      <c r="T175" s="70"/>
      <c r="AT175" s="24" t="s">
        <v>182</v>
      </c>
      <c r="AU175" s="24" t="s">
        <v>80</v>
      </c>
    </row>
    <row r="176" spans="2:65" s="1" customFormat="1" ht="25.5" customHeight="1">
      <c r="B176" s="180"/>
      <c r="C176" s="181" t="s">
        <v>11</v>
      </c>
      <c r="D176" s="181" t="s">
        <v>169</v>
      </c>
      <c r="E176" s="182" t="s">
        <v>895</v>
      </c>
      <c r="F176" s="183" t="s">
        <v>896</v>
      </c>
      <c r="G176" s="184" t="s">
        <v>230</v>
      </c>
      <c r="H176" s="185">
        <v>203.7</v>
      </c>
      <c r="I176" s="186"/>
      <c r="J176" s="187">
        <f>ROUND(I176*H176,2)</f>
        <v>0</v>
      </c>
      <c r="K176" s="183" t="s">
        <v>179</v>
      </c>
      <c r="L176" s="41"/>
      <c r="M176" s="188" t="s">
        <v>5</v>
      </c>
      <c r="N176" s="189" t="s">
        <v>42</v>
      </c>
      <c r="O176" s="42"/>
      <c r="P176" s="190">
        <f>O176*H176</f>
        <v>0</v>
      </c>
      <c r="Q176" s="190">
        <v>0</v>
      </c>
      <c r="R176" s="190">
        <f>Q176*H176</f>
        <v>0</v>
      </c>
      <c r="S176" s="190">
        <v>0</v>
      </c>
      <c r="T176" s="191">
        <f>S176*H176</f>
        <v>0</v>
      </c>
      <c r="AR176" s="24" t="s">
        <v>173</v>
      </c>
      <c r="AT176" s="24" t="s">
        <v>169</v>
      </c>
      <c r="AU176" s="24" t="s">
        <v>80</v>
      </c>
      <c r="AY176" s="24" t="s">
        <v>167</v>
      </c>
      <c r="BE176" s="192">
        <f>IF(N176="základní",J176,0)</f>
        <v>0</v>
      </c>
      <c r="BF176" s="192">
        <f>IF(N176="snížená",J176,0)</f>
        <v>0</v>
      </c>
      <c r="BG176" s="192">
        <f>IF(N176="zákl. přenesená",J176,0)</f>
        <v>0</v>
      </c>
      <c r="BH176" s="192">
        <f>IF(N176="sníž. přenesená",J176,0)</f>
        <v>0</v>
      </c>
      <c r="BI176" s="192">
        <f>IF(N176="nulová",J176,0)</f>
        <v>0</v>
      </c>
      <c r="BJ176" s="24" t="s">
        <v>78</v>
      </c>
      <c r="BK176" s="192">
        <f>ROUND(I176*H176,2)</f>
        <v>0</v>
      </c>
      <c r="BL176" s="24" t="s">
        <v>173</v>
      </c>
      <c r="BM176" s="24" t="s">
        <v>897</v>
      </c>
    </row>
    <row r="177" spans="2:65" s="1" customFormat="1" ht="27">
      <c r="B177" s="41"/>
      <c r="D177" s="193" t="s">
        <v>175</v>
      </c>
      <c r="F177" s="194" t="s">
        <v>898</v>
      </c>
      <c r="I177" s="195"/>
      <c r="L177" s="41"/>
      <c r="M177" s="196"/>
      <c r="N177" s="42"/>
      <c r="O177" s="42"/>
      <c r="P177" s="42"/>
      <c r="Q177" s="42"/>
      <c r="R177" s="42"/>
      <c r="S177" s="42"/>
      <c r="T177" s="70"/>
      <c r="AT177" s="24" t="s">
        <v>175</v>
      </c>
      <c r="AU177" s="24" t="s">
        <v>80</v>
      </c>
    </row>
    <row r="178" spans="2:65" s="12" customFormat="1">
      <c r="B178" s="198"/>
      <c r="D178" s="193" t="s">
        <v>184</v>
      </c>
      <c r="E178" s="199" t="s">
        <v>5</v>
      </c>
      <c r="F178" s="200" t="s">
        <v>899</v>
      </c>
      <c r="H178" s="201">
        <v>203.7</v>
      </c>
      <c r="I178" s="202"/>
      <c r="L178" s="198"/>
      <c r="M178" s="203"/>
      <c r="N178" s="204"/>
      <c r="O178" s="204"/>
      <c r="P178" s="204"/>
      <c r="Q178" s="204"/>
      <c r="R178" s="204"/>
      <c r="S178" s="204"/>
      <c r="T178" s="205"/>
      <c r="AT178" s="199" t="s">
        <v>184</v>
      </c>
      <c r="AU178" s="199" t="s">
        <v>80</v>
      </c>
      <c r="AV178" s="12" t="s">
        <v>80</v>
      </c>
      <c r="AW178" s="12" t="s">
        <v>35</v>
      </c>
      <c r="AX178" s="12" t="s">
        <v>78</v>
      </c>
      <c r="AY178" s="199" t="s">
        <v>167</v>
      </c>
    </row>
    <row r="179" spans="2:65" s="1" customFormat="1" ht="25.5" customHeight="1">
      <c r="B179" s="180"/>
      <c r="C179" s="181" t="s">
        <v>256</v>
      </c>
      <c r="D179" s="181" t="s">
        <v>169</v>
      </c>
      <c r="E179" s="182" t="s">
        <v>900</v>
      </c>
      <c r="F179" s="183" t="s">
        <v>901</v>
      </c>
      <c r="G179" s="184" t="s">
        <v>230</v>
      </c>
      <c r="H179" s="185">
        <v>6111</v>
      </c>
      <c r="I179" s="186"/>
      <c r="J179" s="187">
        <f>ROUND(I179*H179,2)</f>
        <v>0</v>
      </c>
      <c r="K179" s="183" t="s">
        <v>179</v>
      </c>
      <c r="L179" s="41"/>
      <c r="M179" s="188" t="s">
        <v>5</v>
      </c>
      <c r="N179" s="189" t="s">
        <v>42</v>
      </c>
      <c r="O179" s="42"/>
      <c r="P179" s="190">
        <f>O179*H179</f>
        <v>0</v>
      </c>
      <c r="Q179" s="190">
        <v>0</v>
      </c>
      <c r="R179" s="190">
        <f>Q179*H179</f>
        <v>0</v>
      </c>
      <c r="S179" s="190">
        <v>0</v>
      </c>
      <c r="T179" s="191">
        <f>S179*H179</f>
        <v>0</v>
      </c>
      <c r="AR179" s="24" t="s">
        <v>173</v>
      </c>
      <c r="AT179" s="24" t="s">
        <v>169</v>
      </c>
      <c r="AU179" s="24" t="s">
        <v>80</v>
      </c>
      <c r="AY179" s="24" t="s">
        <v>167</v>
      </c>
      <c r="BE179" s="192">
        <f>IF(N179="základní",J179,0)</f>
        <v>0</v>
      </c>
      <c r="BF179" s="192">
        <f>IF(N179="snížená",J179,0)</f>
        <v>0</v>
      </c>
      <c r="BG179" s="192">
        <f>IF(N179="zákl. přenesená",J179,0)</f>
        <v>0</v>
      </c>
      <c r="BH179" s="192">
        <f>IF(N179="sníž. přenesená",J179,0)</f>
        <v>0</v>
      </c>
      <c r="BI179" s="192">
        <f>IF(N179="nulová",J179,0)</f>
        <v>0</v>
      </c>
      <c r="BJ179" s="24" t="s">
        <v>78</v>
      </c>
      <c r="BK179" s="192">
        <f>ROUND(I179*H179,2)</f>
        <v>0</v>
      </c>
      <c r="BL179" s="24" t="s">
        <v>173</v>
      </c>
      <c r="BM179" s="24" t="s">
        <v>902</v>
      </c>
    </row>
    <row r="180" spans="2:65" s="1" customFormat="1" ht="27">
      <c r="B180" s="41"/>
      <c r="D180" s="193" t="s">
        <v>175</v>
      </c>
      <c r="F180" s="194" t="s">
        <v>903</v>
      </c>
      <c r="I180" s="195"/>
      <c r="L180" s="41"/>
      <c r="M180" s="196"/>
      <c r="N180" s="42"/>
      <c r="O180" s="42"/>
      <c r="P180" s="42"/>
      <c r="Q180" s="42"/>
      <c r="R180" s="42"/>
      <c r="S180" s="42"/>
      <c r="T180" s="70"/>
      <c r="AT180" s="24" t="s">
        <v>175</v>
      </c>
      <c r="AU180" s="24" t="s">
        <v>80</v>
      </c>
    </row>
    <row r="181" spans="2:65" s="12" customFormat="1">
      <c r="B181" s="198"/>
      <c r="D181" s="193" t="s">
        <v>184</v>
      </c>
      <c r="E181" s="199" t="s">
        <v>5</v>
      </c>
      <c r="F181" s="200" t="s">
        <v>904</v>
      </c>
      <c r="H181" s="201">
        <v>6111</v>
      </c>
      <c r="I181" s="202"/>
      <c r="L181" s="198"/>
      <c r="M181" s="203"/>
      <c r="N181" s="204"/>
      <c r="O181" s="204"/>
      <c r="P181" s="204"/>
      <c r="Q181" s="204"/>
      <c r="R181" s="204"/>
      <c r="S181" s="204"/>
      <c r="T181" s="205"/>
      <c r="AT181" s="199" t="s">
        <v>184</v>
      </c>
      <c r="AU181" s="199" t="s">
        <v>80</v>
      </c>
      <c r="AV181" s="12" t="s">
        <v>80</v>
      </c>
      <c r="AW181" s="12" t="s">
        <v>35</v>
      </c>
      <c r="AX181" s="12" t="s">
        <v>78</v>
      </c>
      <c r="AY181" s="199" t="s">
        <v>167</v>
      </c>
    </row>
    <row r="182" spans="2:65" s="1" customFormat="1" ht="25.5" customHeight="1">
      <c r="B182" s="180"/>
      <c r="C182" s="181" t="s">
        <v>259</v>
      </c>
      <c r="D182" s="181" t="s">
        <v>169</v>
      </c>
      <c r="E182" s="182" t="s">
        <v>905</v>
      </c>
      <c r="F182" s="183" t="s">
        <v>906</v>
      </c>
      <c r="G182" s="184" t="s">
        <v>230</v>
      </c>
      <c r="H182" s="185">
        <v>203.7</v>
      </c>
      <c r="I182" s="186"/>
      <c r="J182" s="187">
        <f>ROUND(I182*H182,2)</f>
        <v>0</v>
      </c>
      <c r="K182" s="183" t="s">
        <v>179</v>
      </c>
      <c r="L182" s="41"/>
      <c r="M182" s="188" t="s">
        <v>5</v>
      </c>
      <c r="N182" s="189" t="s">
        <v>42</v>
      </c>
      <c r="O182" s="42"/>
      <c r="P182" s="190">
        <f>O182*H182</f>
        <v>0</v>
      </c>
      <c r="Q182" s="190">
        <v>0</v>
      </c>
      <c r="R182" s="190">
        <f>Q182*H182</f>
        <v>0</v>
      </c>
      <c r="S182" s="190">
        <v>0</v>
      </c>
      <c r="T182" s="191">
        <f>S182*H182</f>
        <v>0</v>
      </c>
      <c r="AR182" s="24" t="s">
        <v>173</v>
      </c>
      <c r="AT182" s="24" t="s">
        <v>169</v>
      </c>
      <c r="AU182" s="24" t="s">
        <v>80</v>
      </c>
      <c r="AY182" s="24" t="s">
        <v>167</v>
      </c>
      <c r="BE182" s="192">
        <f>IF(N182="základní",J182,0)</f>
        <v>0</v>
      </c>
      <c r="BF182" s="192">
        <f>IF(N182="snížená",J182,0)</f>
        <v>0</v>
      </c>
      <c r="BG182" s="192">
        <f>IF(N182="zákl. přenesená",J182,0)</f>
        <v>0</v>
      </c>
      <c r="BH182" s="192">
        <f>IF(N182="sníž. přenesená",J182,0)</f>
        <v>0</v>
      </c>
      <c r="BI182" s="192">
        <f>IF(N182="nulová",J182,0)</f>
        <v>0</v>
      </c>
      <c r="BJ182" s="24" t="s">
        <v>78</v>
      </c>
      <c r="BK182" s="192">
        <f>ROUND(I182*H182,2)</f>
        <v>0</v>
      </c>
      <c r="BL182" s="24" t="s">
        <v>173</v>
      </c>
      <c r="BM182" s="24" t="s">
        <v>907</v>
      </c>
    </row>
    <row r="183" spans="2:65" s="1" customFormat="1" ht="27">
      <c r="B183" s="41"/>
      <c r="D183" s="193" t="s">
        <v>175</v>
      </c>
      <c r="F183" s="194" t="s">
        <v>908</v>
      </c>
      <c r="I183" s="195"/>
      <c r="L183" s="41"/>
      <c r="M183" s="196"/>
      <c r="N183" s="42"/>
      <c r="O183" s="42"/>
      <c r="P183" s="42"/>
      <c r="Q183" s="42"/>
      <c r="R183" s="42"/>
      <c r="S183" s="42"/>
      <c r="T183" s="70"/>
      <c r="AT183" s="24" t="s">
        <v>175</v>
      </c>
      <c r="AU183" s="24" t="s">
        <v>80</v>
      </c>
    </row>
    <row r="184" spans="2:65" s="1" customFormat="1" ht="25.5" customHeight="1">
      <c r="B184" s="180"/>
      <c r="C184" s="181" t="s">
        <v>265</v>
      </c>
      <c r="D184" s="181" t="s">
        <v>169</v>
      </c>
      <c r="E184" s="182" t="s">
        <v>909</v>
      </c>
      <c r="F184" s="183" t="s">
        <v>910</v>
      </c>
      <c r="G184" s="184" t="s">
        <v>209</v>
      </c>
      <c r="H184" s="185">
        <v>2</v>
      </c>
      <c r="I184" s="186"/>
      <c r="J184" s="187">
        <f>ROUND(I184*H184,2)</f>
        <v>0</v>
      </c>
      <c r="K184" s="183" t="s">
        <v>5</v>
      </c>
      <c r="L184" s="41"/>
      <c r="M184" s="188" t="s">
        <v>5</v>
      </c>
      <c r="N184" s="189" t="s">
        <v>42</v>
      </c>
      <c r="O184" s="42"/>
      <c r="P184" s="190">
        <f>O184*H184</f>
        <v>0</v>
      </c>
      <c r="Q184" s="190">
        <v>0</v>
      </c>
      <c r="R184" s="190">
        <f>Q184*H184</f>
        <v>0</v>
      </c>
      <c r="S184" s="190">
        <v>0</v>
      </c>
      <c r="T184" s="191">
        <f>S184*H184</f>
        <v>0</v>
      </c>
      <c r="AR184" s="24" t="s">
        <v>173</v>
      </c>
      <c r="AT184" s="24" t="s">
        <v>169</v>
      </c>
      <c r="AU184" s="24" t="s">
        <v>80</v>
      </c>
      <c r="AY184" s="24" t="s">
        <v>167</v>
      </c>
      <c r="BE184" s="192">
        <f>IF(N184="základní",J184,0)</f>
        <v>0</v>
      </c>
      <c r="BF184" s="192">
        <f>IF(N184="snížená",J184,0)</f>
        <v>0</v>
      </c>
      <c r="BG184" s="192">
        <f>IF(N184="zákl. přenesená",J184,0)</f>
        <v>0</v>
      </c>
      <c r="BH184" s="192">
        <f>IF(N184="sníž. přenesená",J184,0)</f>
        <v>0</v>
      </c>
      <c r="BI184" s="192">
        <f>IF(N184="nulová",J184,0)</f>
        <v>0</v>
      </c>
      <c r="BJ184" s="24" t="s">
        <v>78</v>
      </c>
      <c r="BK184" s="192">
        <f>ROUND(I184*H184,2)</f>
        <v>0</v>
      </c>
      <c r="BL184" s="24" t="s">
        <v>173</v>
      </c>
      <c r="BM184" s="24" t="s">
        <v>911</v>
      </c>
    </row>
    <row r="185" spans="2:65" s="1" customFormat="1">
      <c r="B185" s="41"/>
      <c r="D185" s="193" t="s">
        <v>175</v>
      </c>
      <c r="F185" s="194" t="s">
        <v>910</v>
      </c>
      <c r="I185" s="195"/>
      <c r="L185" s="41"/>
      <c r="M185" s="196"/>
      <c r="N185" s="42"/>
      <c r="O185" s="42"/>
      <c r="P185" s="42"/>
      <c r="Q185" s="42"/>
      <c r="R185" s="42"/>
      <c r="S185" s="42"/>
      <c r="T185" s="70"/>
      <c r="AT185" s="24" t="s">
        <v>175</v>
      </c>
      <c r="AU185" s="24" t="s">
        <v>80</v>
      </c>
    </row>
    <row r="186" spans="2:65" s="1" customFormat="1" ht="27">
      <c r="B186" s="41"/>
      <c r="D186" s="193" t="s">
        <v>182</v>
      </c>
      <c r="F186" s="197" t="s">
        <v>832</v>
      </c>
      <c r="I186" s="195"/>
      <c r="L186" s="41"/>
      <c r="M186" s="196"/>
      <c r="N186" s="42"/>
      <c r="O186" s="42"/>
      <c r="P186" s="42"/>
      <c r="Q186" s="42"/>
      <c r="R186" s="42"/>
      <c r="S186" s="42"/>
      <c r="T186" s="70"/>
      <c r="AT186" s="24" t="s">
        <v>182</v>
      </c>
      <c r="AU186" s="24" t="s">
        <v>80</v>
      </c>
    </row>
    <row r="187" spans="2:65" s="12" customFormat="1">
      <c r="B187" s="198"/>
      <c r="D187" s="193" t="s">
        <v>184</v>
      </c>
      <c r="E187" s="199" t="s">
        <v>5</v>
      </c>
      <c r="F187" s="200" t="s">
        <v>80</v>
      </c>
      <c r="H187" s="201">
        <v>2</v>
      </c>
      <c r="I187" s="202"/>
      <c r="L187" s="198"/>
      <c r="M187" s="203"/>
      <c r="N187" s="204"/>
      <c r="O187" s="204"/>
      <c r="P187" s="204"/>
      <c r="Q187" s="204"/>
      <c r="R187" s="204"/>
      <c r="S187" s="204"/>
      <c r="T187" s="205"/>
      <c r="AT187" s="199" t="s">
        <v>184</v>
      </c>
      <c r="AU187" s="199" t="s">
        <v>80</v>
      </c>
      <c r="AV187" s="12" t="s">
        <v>80</v>
      </c>
      <c r="AW187" s="12" t="s">
        <v>35</v>
      </c>
      <c r="AX187" s="12" t="s">
        <v>78</v>
      </c>
      <c r="AY187" s="199" t="s">
        <v>167</v>
      </c>
    </row>
    <row r="188" spans="2:65" s="1" customFormat="1" ht="16.5" customHeight="1">
      <c r="B188" s="180"/>
      <c r="C188" s="181" t="s">
        <v>271</v>
      </c>
      <c r="D188" s="181" t="s">
        <v>169</v>
      </c>
      <c r="E188" s="182" t="s">
        <v>912</v>
      </c>
      <c r="F188" s="183" t="s">
        <v>913</v>
      </c>
      <c r="G188" s="184" t="s">
        <v>209</v>
      </c>
      <c r="H188" s="185">
        <v>1</v>
      </c>
      <c r="I188" s="186"/>
      <c r="J188" s="187">
        <f>ROUND(I188*H188,2)</f>
        <v>0</v>
      </c>
      <c r="K188" s="183" t="s">
        <v>5</v>
      </c>
      <c r="L188" s="41"/>
      <c r="M188" s="188" t="s">
        <v>5</v>
      </c>
      <c r="N188" s="189" t="s">
        <v>42</v>
      </c>
      <c r="O188" s="42"/>
      <c r="P188" s="190">
        <f>O188*H188</f>
        <v>0</v>
      </c>
      <c r="Q188" s="190">
        <v>0</v>
      </c>
      <c r="R188" s="190">
        <f>Q188*H188</f>
        <v>0</v>
      </c>
      <c r="S188" s="190">
        <v>0</v>
      </c>
      <c r="T188" s="191">
        <f>S188*H188</f>
        <v>0</v>
      </c>
      <c r="AR188" s="24" t="s">
        <v>173</v>
      </c>
      <c r="AT188" s="24" t="s">
        <v>169</v>
      </c>
      <c r="AU188" s="24" t="s">
        <v>80</v>
      </c>
      <c r="AY188" s="24" t="s">
        <v>167</v>
      </c>
      <c r="BE188" s="192">
        <f>IF(N188="základní",J188,0)</f>
        <v>0</v>
      </c>
      <c r="BF188" s="192">
        <f>IF(N188="snížená",J188,0)</f>
        <v>0</v>
      </c>
      <c r="BG188" s="192">
        <f>IF(N188="zákl. přenesená",J188,0)</f>
        <v>0</v>
      </c>
      <c r="BH188" s="192">
        <f>IF(N188="sníž. přenesená",J188,0)</f>
        <v>0</v>
      </c>
      <c r="BI188" s="192">
        <f>IF(N188="nulová",J188,0)</f>
        <v>0</v>
      </c>
      <c r="BJ188" s="24" t="s">
        <v>78</v>
      </c>
      <c r="BK188" s="192">
        <f>ROUND(I188*H188,2)</f>
        <v>0</v>
      </c>
      <c r="BL188" s="24" t="s">
        <v>173</v>
      </c>
      <c r="BM188" s="24" t="s">
        <v>914</v>
      </c>
    </row>
    <row r="189" spans="2:65" s="1" customFormat="1">
      <c r="B189" s="41"/>
      <c r="D189" s="193" t="s">
        <v>175</v>
      </c>
      <c r="F189" s="194" t="s">
        <v>913</v>
      </c>
      <c r="I189" s="195"/>
      <c r="L189" s="41"/>
      <c r="M189" s="196"/>
      <c r="N189" s="42"/>
      <c r="O189" s="42"/>
      <c r="P189" s="42"/>
      <c r="Q189" s="42"/>
      <c r="R189" s="42"/>
      <c r="S189" s="42"/>
      <c r="T189" s="70"/>
      <c r="AT189" s="24" t="s">
        <v>175</v>
      </c>
      <c r="AU189" s="24" t="s">
        <v>80</v>
      </c>
    </row>
    <row r="190" spans="2:65" s="1" customFormat="1" ht="27">
      <c r="B190" s="41"/>
      <c r="D190" s="193" t="s">
        <v>182</v>
      </c>
      <c r="F190" s="197" t="s">
        <v>832</v>
      </c>
      <c r="I190" s="195"/>
      <c r="L190" s="41"/>
      <c r="M190" s="196"/>
      <c r="N190" s="42"/>
      <c r="O190" s="42"/>
      <c r="P190" s="42"/>
      <c r="Q190" s="42"/>
      <c r="R190" s="42"/>
      <c r="S190" s="42"/>
      <c r="T190" s="70"/>
      <c r="AT190" s="24" t="s">
        <v>182</v>
      </c>
      <c r="AU190" s="24" t="s">
        <v>80</v>
      </c>
    </row>
    <row r="191" spans="2:65" s="12" customFormat="1">
      <c r="B191" s="198"/>
      <c r="D191" s="193" t="s">
        <v>184</v>
      </c>
      <c r="E191" s="199" t="s">
        <v>5</v>
      </c>
      <c r="F191" s="200" t="s">
        <v>78</v>
      </c>
      <c r="H191" s="201">
        <v>1</v>
      </c>
      <c r="I191" s="202"/>
      <c r="L191" s="198"/>
      <c r="M191" s="203"/>
      <c r="N191" s="204"/>
      <c r="O191" s="204"/>
      <c r="P191" s="204"/>
      <c r="Q191" s="204"/>
      <c r="R191" s="204"/>
      <c r="S191" s="204"/>
      <c r="T191" s="205"/>
      <c r="AT191" s="199" t="s">
        <v>184</v>
      </c>
      <c r="AU191" s="199" t="s">
        <v>80</v>
      </c>
      <c r="AV191" s="12" t="s">
        <v>80</v>
      </c>
      <c r="AW191" s="12" t="s">
        <v>35</v>
      </c>
      <c r="AX191" s="12" t="s">
        <v>78</v>
      </c>
      <c r="AY191" s="199" t="s">
        <v>167</v>
      </c>
    </row>
    <row r="192" spans="2:65" s="1" customFormat="1" ht="16.5" customHeight="1">
      <c r="B192" s="180"/>
      <c r="C192" s="181" t="s">
        <v>277</v>
      </c>
      <c r="D192" s="181" t="s">
        <v>169</v>
      </c>
      <c r="E192" s="182" t="s">
        <v>915</v>
      </c>
      <c r="F192" s="183" t="s">
        <v>916</v>
      </c>
      <c r="G192" s="184" t="s">
        <v>209</v>
      </c>
      <c r="H192" s="185">
        <v>1</v>
      </c>
      <c r="I192" s="186"/>
      <c r="J192" s="187">
        <f>ROUND(I192*H192,2)</f>
        <v>0</v>
      </c>
      <c r="K192" s="183" t="s">
        <v>5</v>
      </c>
      <c r="L192" s="41"/>
      <c r="M192" s="188" t="s">
        <v>5</v>
      </c>
      <c r="N192" s="189" t="s">
        <v>42</v>
      </c>
      <c r="O192" s="42"/>
      <c r="P192" s="190">
        <f>O192*H192</f>
        <v>0</v>
      </c>
      <c r="Q192" s="190">
        <v>0</v>
      </c>
      <c r="R192" s="190">
        <f>Q192*H192</f>
        <v>0</v>
      </c>
      <c r="S192" s="190">
        <v>0</v>
      </c>
      <c r="T192" s="191">
        <f>S192*H192</f>
        <v>0</v>
      </c>
      <c r="AR192" s="24" t="s">
        <v>173</v>
      </c>
      <c r="AT192" s="24" t="s">
        <v>169</v>
      </c>
      <c r="AU192" s="24" t="s">
        <v>80</v>
      </c>
      <c r="AY192" s="24" t="s">
        <v>167</v>
      </c>
      <c r="BE192" s="192">
        <f>IF(N192="základní",J192,0)</f>
        <v>0</v>
      </c>
      <c r="BF192" s="192">
        <f>IF(N192="snížená",J192,0)</f>
        <v>0</v>
      </c>
      <c r="BG192" s="192">
        <f>IF(N192="zákl. přenesená",J192,0)</f>
        <v>0</v>
      </c>
      <c r="BH192" s="192">
        <f>IF(N192="sníž. přenesená",J192,0)</f>
        <v>0</v>
      </c>
      <c r="BI192" s="192">
        <f>IF(N192="nulová",J192,0)</f>
        <v>0</v>
      </c>
      <c r="BJ192" s="24" t="s">
        <v>78</v>
      </c>
      <c r="BK192" s="192">
        <f>ROUND(I192*H192,2)</f>
        <v>0</v>
      </c>
      <c r="BL192" s="24" t="s">
        <v>173</v>
      </c>
      <c r="BM192" s="24" t="s">
        <v>917</v>
      </c>
    </row>
    <row r="193" spans="2:65" s="1" customFormat="1">
      <c r="B193" s="41"/>
      <c r="D193" s="193" t="s">
        <v>175</v>
      </c>
      <c r="F193" s="194" t="s">
        <v>916</v>
      </c>
      <c r="I193" s="195"/>
      <c r="L193" s="41"/>
      <c r="M193" s="196"/>
      <c r="N193" s="42"/>
      <c r="O193" s="42"/>
      <c r="P193" s="42"/>
      <c r="Q193" s="42"/>
      <c r="R193" s="42"/>
      <c r="S193" s="42"/>
      <c r="T193" s="70"/>
      <c r="AT193" s="24" t="s">
        <v>175</v>
      </c>
      <c r="AU193" s="24" t="s">
        <v>80</v>
      </c>
    </row>
    <row r="194" spans="2:65" s="1" customFormat="1" ht="27">
      <c r="B194" s="41"/>
      <c r="D194" s="193" t="s">
        <v>182</v>
      </c>
      <c r="F194" s="197" t="s">
        <v>832</v>
      </c>
      <c r="I194" s="195"/>
      <c r="L194" s="41"/>
      <c r="M194" s="196"/>
      <c r="N194" s="42"/>
      <c r="O194" s="42"/>
      <c r="P194" s="42"/>
      <c r="Q194" s="42"/>
      <c r="R194" s="42"/>
      <c r="S194" s="42"/>
      <c r="T194" s="70"/>
      <c r="AT194" s="24" t="s">
        <v>182</v>
      </c>
      <c r="AU194" s="24" t="s">
        <v>80</v>
      </c>
    </row>
    <row r="195" spans="2:65" s="12" customFormat="1">
      <c r="B195" s="198"/>
      <c r="D195" s="193" t="s">
        <v>184</v>
      </c>
      <c r="E195" s="199" t="s">
        <v>5</v>
      </c>
      <c r="F195" s="200" t="s">
        <v>78</v>
      </c>
      <c r="H195" s="201">
        <v>1</v>
      </c>
      <c r="I195" s="202"/>
      <c r="L195" s="198"/>
      <c r="M195" s="203"/>
      <c r="N195" s="204"/>
      <c r="O195" s="204"/>
      <c r="P195" s="204"/>
      <c r="Q195" s="204"/>
      <c r="R195" s="204"/>
      <c r="S195" s="204"/>
      <c r="T195" s="205"/>
      <c r="AT195" s="199" t="s">
        <v>184</v>
      </c>
      <c r="AU195" s="199" t="s">
        <v>80</v>
      </c>
      <c r="AV195" s="12" t="s">
        <v>80</v>
      </c>
      <c r="AW195" s="12" t="s">
        <v>35</v>
      </c>
      <c r="AX195" s="12" t="s">
        <v>78</v>
      </c>
      <c r="AY195" s="199" t="s">
        <v>167</v>
      </c>
    </row>
    <row r="196" spans="2:65" s="1" customFormat="1" ht="16.5" customHeight="1">
      <c r="B196" s="180"/>
      <c r="C196" s="181" t="s">
        <v>10</v>
      </c>
      <c r="D196" s="181" t="s">
        <v>169</v>
      </c>
      <c r="E196" s="182" t="s">
        <v>207</v>
      </c>
      <c r="F196" s="183" t="s">
        <v>918</v>
      </c>
      <c r="G196" s="184" t="s">
        <v>209</v>
      </c>
      <c r="H196" s="185">
        <v>1</v>
      </c>
      <c r="I196" s="186"/>
      <c r="J196" s="187">
        <f>ROUND(I196*H196,2)</f>
        <v>0</v>
      </c>
      <c r="K196" s="183" t="s">
        <v>5</v>
      </c>
      <c r="L196" s="41"/>
      <c r="M196" s="188" t="s">
        <v>5</v>
      </c>
      <c r="N196" s="189" t="s">
        <v>42</v>
      </c>
      <c r="O196" s="42"/>
      <c r="P196" s="190">
        <f>O196*H196</f>
        <v>0</v>
      </c>
      <c r="Q196" s="190">
        <v>0</v>
      </c>
      <c r="R196" s="190">
        <f>Q196*H196</f>
        <v>0</v>
      </c>
      <c r="S196" s="190">
        <v>0</v>
      </c>
      <c r="T196" s="191">
        <f>S196*H196</f>
        <v>0</v>
      </c>
      <c r="AR196" s="24" t="s">
        <v>173</v>
      </c>
      <c r="AT196" s="24" t="s">
        <v>169</v>
      </c>
      <c r="AU196" s="24" t="s">
        <v>80</v>
      </c>
      <c r="AY196" s="24" t="s">
        <v>167</v>
      </c>
      <c r="BE196" s="192">
        <f>IF(N196="základní",J196,0)</f>
        <v>0</v>
      </c>
      <c r="BF196" s="192">
        <f>IF(N196="snížená",J196,0)</f>
        <v>0</v>
      </c>
      <c r="BG196" s="192">
        <f>IF(N196="zákl. přenesená",J196,0)</f>
        <v>0</v>
      </c>
      <c r="BH196" s="192">
        <f>IF(N196="sníž. přenesená",J196,0)</f>
        <v>0</v>
      </c>
      <c r="BI196" s="192">
        <f>IF(N196="nulová",J196,0)</f>
        <v>0</v>
      </c>
      <c r="BJ196" s="24" t="s">
        <v>78</v>
      </c>
      <c r="BK196" s="192">
        <f>ROUND(I196*H196,2)</f>
        <v>0</v>
      </c>
      <c r="BL196" s="24" t="s">
        <v>173</v>
      </c>
      <c r="BM196" s="24" t="s">
        <v>919</v>
      </c>
    </row>
    <row r="197" spans="2:65" s="1" customFormat="1">
      <c r="B197" s="41"/>
      <c r="D197" s="193" t="s">
        <v>175</v>
      </c>
      <c r="F197" s="194" t="s">
        <v>918</v>
      </c>
      <c r="I197" s="195"/>
      <c r="L197" s="41"/>
      <c r="M197" s="196"/>
      <c r="N197" s="42"/>
      <c r="O197" s="42"/>
      <c r="P197" s="42"/>
      <c r="Q197" s="42"/>
      <c r="R197" s="42"/>
      <c r="S197" s="42"/>
      <c r="T197" s="70"/>
      <c r="AT197" s="24" t="s">
        <v>175</v>
      </c>
      <c r="AU197" s="24" t="s">
        <v>80</v>
      </c>
    </row>
    <row r="198" spans="2:65" s="1" customFormat="1" ht="27">
      <c r="B198" s="41"/>
      <c r="D198" s="193" t="s">
        <v>182</v>
      </c>
      <c r="F198" s="197" t="s">
        <v>832</v>
      </c>
      <c r="I198" s="195"/>
      <c r="L198" s="41"/>
      <c r="M198" s="196"/>
      <c r="N198" s="42"/>
      <c r="O198" s="42"/>
      <c r="P198" s="42"/>
      <c r="Q198" s="42"/>
      <c r="R198" s="42"/>
      <c r="S198" s="42"/>
      <c r="T198" s="70"/>
      <c r="AT198" s="24" t="s">
        <v>182</v>
      </c>
      <c r="AU198" s="24" t="s">
        <v>80</v>
      </c>
    </row>
    <row r="199" spans="2:65" s="12" customFormat="1">
      <c r="B199" s="198"/>
      <c r="D199" s="193" t="s">
        <v>184</v>
      </c>
      <c r="E199" s="199" t="s">
        <v>5</v>
      </c>
      <c r="F199" s="200" t="s">
        <v>78</v>
      </c>
      <c r="H199" s="201">
        <v>1</v>
      </c>
      <c r="I199" s="202"/>
      <c r="L199" s="198"/>
      <c r="M199" s="203"/>
      <c r="N199" s="204"/>
      <c r="O199" s="204"/>
      <c r="P199" s="204"/>
      <c r="Q199" s="204"/>
      <c r="R199" s="204"/>
      <c r="S199" s="204"/>
      <c r="T199" s="205"/>
      <c r="AT199" s="199" t="s">
        <v>184</v>
      </c>
      <c r="AU199" s="199" t="s">
        <v>80</v>
      </c>
      <c r="AV199" s="12" t="s">
        <v>80</v>
      </c>
      <c r="AW199" s="12" t="s">
        <v>35</v>
      </c>
      <c r="AX199" s="12" t="s">
        <v>78</v>
      </c>
      <c r="AY199" s="199" t="s">
        <v>167</v>
      </c>
    </row>
    <row r="200" spans="2:65" s="1" customFormat="1" ht="16.5" customHeight="1">
      <c r="B200" s="180"/>
      <c r="C200" s="181" t="s">
        <v>292</v>
      </c>
      <c r="D200" s="181" t="s">
        <v>169</v>
      </c>
      <c r="E200" s="182" t="s">
        <v>920</v>
      </c>
      <c r="F200" s="183" t="s">
        <v>921</v>
      </c>
      <c r="G200" s="184" t="s">
        <v>209</v>
      </c>
      <c r="H200" s="185">
        <v>1</v>
      </c>
      <c r="I200" s="186"/>
      <c r="J200" s="187">
        <f>ROUND(I200*H200,2)</f>
        <v>0</v>
      </c>
      <c r="K200" s="183" t="s">
        <v>5</v>
      </c>
      <c r="L200" s="41"/>
      <c r="M200" s="188" t="s">
        <v>5</v>
      </c>
      <c r="N200" s="189" t="s">
        <v>42</v>
      </c>
      <c r="O200" s="42"/>
      <c r="P200" s="190">
        <f>O200*H200</f>
        <v>0</v>
      </c>
      <c r="Q200" s="190">
        <v>0</v>
      </c>
      <c r="R200" s="190">
        <f>Q200*H200</f>
        <v>0</v>
      </c>
      <c r="S200" s="190">
        <v>0</v>
      </c>
      <c r="T200" s="191">
        <f>S200*H200</f>
        <v>0</v>
      </c>
      <c r="AR200" s="24" t="s">
        <v>173</v>
      </c>
      <c r="AT200" s="24" t="s">
        <v>169</v>
      </c>
      <c r="AU200" s="24" t="s">
        <v>80</v>
      </c>
      <c r="AY200" s="24" t="s">
        <v>167</v>
      </c>
      <c r="BE200" s="192">
        <f>IF(N200="základní",J200,0)</f>
        <v>0</v>
      </c>
      <c r="BF200" s="192">
        <f>IF(N200="snížená",J200,0)</f>
        <v>0</v>
      </c>
      <c r="BG200" s="192">
        <f>IF(N200="zákl. přenesená",J200,0)</f>
        <v>0</v>
      </c>
      <c r="BH200" s="192">
        <f>IF(N200="sníž. přenesená",J200,0)</f>
        <v>0</v>
      </c>
      <c r="BI200" s="192">
        <f>IF(N200="nulová",J200,0)</f>
        <v>0</v>
      </c>
      <c r="BJ200" s="24" t="s">
        <v>78</v>
      </c>
      <c r="BK200" s="192">
        <f>ROUND(I200*H200,2)</f>
        <v>0</v>
      </c>
      <c r="BL200" s="24" t="s">
        <v>173</v>
      </c>
      <c r="BM200" s="24" t="s">
        <v>922</v>
      </c>
    </row>
    <row r="201" spans="2:65" s="1" customFormat="1">
      <c r="B201" s="41"/>
      <c r="D201" s="193" t="s">
        <v>175</v>
      </c>
      <c r="F201" s="194" t="s">
        <v>921</v>
      </c>
      <c r="I201" s="195"/>
      <c r="L201" s="41"/>
      <c r="M201" s="196"/>
      <c r="N201" s="42"/>
      <c r="O201" s="42"/>
      <c r="P201" s="42"/>
      <c r="Q201" s="42"/>
      <c r="R201" s="42"/>
      <c r="S201" s="42"/>
      <c r="T201" s="70"/>
      <c r="AT201" s="24" t="s">
        <v>175</v>
      </c>
      <c r="AU201" s="24" t="s">
        <v>80</v>
      </c>
    </row>
    <row r="202" spans="2:65" s="1" customFormat="1" ht="27">
      <c r="B202" s="41"/>
      <c r="D202" s="193" t="s">
        <v>182</v>
      </c>
      <c r="F202" s="197" t="s">
        <v>832</v>
      </c>
      <c r="I202" s="195"/>
      <c r="L202" s="41"/>
      <c r="M202" s="196"/>
      <c r="N202" s="42"/>
      <c r="O202" s="42"/>
      <c r="P202" s="42"/>
      <c r="Q202" s="42"/>
      <c r="R202" s="42"/>
      <c r="S202" s="42"/>
      <c r="T202" s="70"/>
      <c r="AT202" s="24" t="s">
        <v>182</v>
      </c>
      <c r="AU202" s="24" t="s">
        <v>80</v>
      </c>
    </row>
    <row r="203" spans="2:65" s="12" customFormat="1">
      <c r="B203" s="198"/>
      <c r="D203" s="193" t="s">
        <v>184</v>
      </c>
      <c r="E203" s="199" t="s">
        <v>5</v>
      </c>
      <c r="F203" s="200" t="s">
        <v>78</v>
      </c>
      <c r="H203" s="201">
        <v>1</v>
      </c>
      <c r="I203" s="202"/>
      <c r="L203" s="198"/>
      <c r="M203" s="203"/>
      <c r="N203" s="204"/>
      <c r="O203" s="204"/>
      <c r="P203" s="204"/>
      <c r="Q203" s="204"/>
      <c r="R203" s="204"/>
      <c r="S203" s="204"/>
      <c r="T203" s="205"/>
      <c r="AT203" s="199" t="s">
        <v>184</v>
      </c>
      <c r="AU203" s="199" t="s">
        <v>80</v>
      </c>
      <c r="AV203" s="12" t="s">
        <v>80</v>
      </c>
      <c r="AW203" s="12" t="s">
        <v>35</v>
      </c>
      <c r="AX203" s="12" t="s">
        <v>78</v>
      </c>
      <c r="AY203" s="199" t="s">
        <v>167</v>
      </c>
    </row>
    <row r="204" spans="2:65" s="1" customFormat="1" ht="16.5" customHeight="1">
      <c r="B204" s="180"/>
      <c r="C204" s="181" t="s">
        <v>299</v>
      </c>
      <c r="D204" s="181" t="s">
        <v>169</v>
      </c>
      <c r="E204" s="182" t="s">
        <v>923</v>
      </c>
      <c r="F204" s="183" t="s">
        <v>924</v>
      </c>
      <c r="G204" s="184" t="s">
        <v>336</v>
      </c>
      <c r="H204" s="185">
        <v>0.8</v>
      </c>
      <c r="I204" s="186"/>
      <c r="J204" s="187">
        <f>ROUND(I204*H204,2)</f>
        <v>0</v>
      </c>
      <c r="K204" s="183" t="s">
        <v>179</v>
      </c>
      <c r="L204" s="41"/>
      <c r="M204" s="188" t="s">
        <v>5</v>
      </c>
      <c r="N204" s="189" t="s">
        <v>42</v>
      </c>
      <c r="O204" s="42"/>
      <c r="P204" s="190">
        <f>O204*H204</f>
        <v>0</v>
      </c>
      <c r="Q204" s="190">
        <v>0</v>
      </c>
      <c r="R204" s="190">
        <f>Q204*H204</f>
        <v>0</v>
      </c>
      <c r="S204" s="190">
        <v>2</v>
      </c>
      <c r="T204" s="191">
        <f>S204*H204</f>
        <v>1.6</v>
      </c>
      <c r="AR204" s="24" t="s">
        <v>173</v>
      </c>
      <c r="AT204" s="24" t="s">
        <v>169</v>
      </c>
      <c r="AU204" s="24" t="s">
        <v>80</v>
      </c>
      <c r="AY204" s="24" t="s">
        <v>167</v>
      </c>
      <c r="BE204" s="192">
        <f>IF(N204="základní",J204,0)</f>
        <v>0</v>
      </c>
      <c r="BF204" s="192">
        <f>IF(N204="snížená",J204,0)</f>
        <v>0</v>
      </c>
      <c r="BG204" s="192">
        <f>IF(N204="zákl. přenesená",J204,0)</f>
        <v>0</v>
      </c>
      <c r="BH204" s="192">
        <f>IF(N204="sníž. přenesená",J204,0)</f>
        <v>0</v>
      </c>
      <c r="BI204" s="192">
        <f>IF(N204="nulová",J204,0)</f>
        <v>0</v>
      </c>
      <c r="BJ204" s="24" t="s">
        <v>78</v>
      </c>
      <c r="BK204" s="192">
        <f>ROUND(I204*H204,2)</f>
        <v>0</v>
      </c>
      <c r="BL204" s="24" t="s">
        <v>173</v>
      </c>
      <c r="BM204" s="24" t="s">
        <v>925</v>
      </c>
    </row>
    <row r="205" spans="2:65" s="1" customFormat="1">
      <c r="B205" s="41"/>
      <c r="D205" s="193" t="s">
        <v>175</v>
      </c>
      <c r="F205" s="194" t="s">
        <v>926</v>
      </c>
      <c r="I205" s="195"/>
      <c r="L205" s="41"/>
      <c r="M205" s="196"/>
      <c r="N205" s="42"/>
      <c r="O205" s="42"/>
      <c r="P205" s="42"/>
      <c r="Q205" s="42"/>
      <c r="R205" s="42"/>
      <c r="S205" s="42"/>
      <c r="T205" s="70"/>
      <c r="AT205" s="24" t="s">
        <v>175</v>
      </c>
      <c r="AU205" s="24" t="s">
        <v>80</v>
      </c>
    </row>
    <row r="206" spans="2:65" s="14" customFormat="1">
      <c r="B206" s="227"/>
      <c r="D206" s="193" t="s">
        <v>184</v>
      </c>
      <c r="E206" s="228" t="s">
        <v>5</v>
      </c>
      <c r="F206" s="229" t="s">
        <v>927</v>
      </c>
      <c r="H206" s="228" t="s">
        <v>5</v>
      </c>
      <c r="I206" s="230"/>
      <c r="L206" s="227"/>
      <c r="M206" s="231"/>
      <c r="N206" s="232"/>
      <c r="O206" s="232"/>
      <c r="P206" s="232"/>
      <c r="Q206" s="232"/>
      <c r="R206" s="232"/>
      <c r="S206" s="232"/>
      <c r="T206" s="233"/>
      <c r="AT206" s="228" t="s">
        <v>184</v>
      </c>
      <c r="AU206" s="228" t="s">
        <v>80</v>
      </c>
      <c r="AV206" s="14" t="s">
        <v>78</v>
      </c>
      <c r="AW206" s="14" t="s">
        <v>35</v>
      </c>
      <c r="AX206" s="14" t="s">
        <v>71</v>
      </c>
      <c r="AY206" s="228" t="s">
        <v>167</v>
      </c>
    </row>
    <row r="207" spans="2:65" s="12" customFormat="1">
      <c r="B207" s="198"/>
      <c r="D207" s="193" t="s">
        <v>184</v>
      </c>
      <c r="E207" s="199" t="s">
        <v>5</v>
      </c>
      <c r="F207" s="200" t="s">
        <v>928</v>
      </c>
      <c r="H207" s="201">
        <v>0.8</v>
      </c>
      <c r="I207" s="202"/>
      <c r="L207" s="198"/>
      <c r="M207" s="203"/>
      <c r="N207" s="204"/>
      <c r="O207" s="204"/>
      <c r="P207" s="204"/>
      <c r="Q207" s="204"/>
      <c r="R207" s="204"/>
      <c r="S207" s="204"/>
      <c r="T207" s="205"/>
      <c r="AT207" s="199" t="s">
        <v>184</v>
      </c>
      <c r="AU207" s="199" t="s">
        <v>80</v>
      </c>
      <c r="AV207" s="12" t="s">
        <v>80</v>
      </c>
      <c r="AW207" s="12" t="s">
        <v>35</v>
      </c>
      <c r="AX207" s="12" t="s">
        <v>78</v>
      </c>
      <c r="AY207" s="199" t="s">
        <v>167</v>
      </c>
    </row>
    <row r="208" spans="2:65" s="1" customFormat="1" ht="16.5" customHeight="1">
      <c r="B208" s="180"/>
      <c r="C208" s="181" t="s">
        <v>304</v>
      </c>
      <c r="D208" s="181" t="s">
        <v>169</v>
      </c>
      <c r="E208" s="182" t="s">
        <v>929</v>
      </c>
      <c r="F208" s="183" t="s">
        <v>930</v>
      </c>
      <c r="G208" s="184" t="s">
        <v>230</v>
      </c>
      <c r="H208" s="185">
        <v>0.72299999999999998</v>
      </c>
      <c r="I208" s="186"/>
      <c r="J208" s="187">
        <f>ROUND(I208*H208,2)</f>
        <v>0</v>
      </c>
      <c r="K208" s="183" t="s">
        <v>179</v>
      </c>
      <c r="L208" s="41"/>
      <c r="M208" s="188" t="s">
        <v>5</v>
      </c>
      <c r="N208" s="189" t="s">
        <v>42</v>
      </c>
      <c r="O208" s="42"/>
      <c r="P208" s="190">
        <f>O208*H208</f>
        <v>0</v>
      </c>
      <c r="Q208" s="190">
        <v>0</v>
      </c>
      <c r="R208" s="190">
        <f>Q208*H208</f>
        <v>0</v>
      </c>
      <c r="S208" s="190">
        <v>4.8000000000000001E-2</v>
      </c>
      <c r="T208" s="191">
        <f>S208*H208</f>
        <v>3.4703999999999999E-2</v>
      </c>
      <c r="AR208" s="24" t="s">
        <v>173</v>
      </c>
      <c r="AT208" s="24" t="s">
        <v>169</v>
      </c>
      <c r="AU208" s="24" t="s">
        <v>80</v>
      </c>
      <c r="AY208" s="24" t="s">
        <v>167</v>
      </c>
      <c r="BE208" s="192">
        <f>IF(N208="základní",J208,0)</f>
        <v>0</v>
      </c>
      <c r="BF208" s="192">
        <f>IF(N208="snížená",J208,0)</f>
        <v>0</v>
      </c>
      <c r="BG208" s="192">
        <f>IF(N208="zákl. přenesená",J208,0)</f>
        <v>0</v>
      </c>
      <c r="BH208" s="192">
        <f>IF(N208="sníž. přenesená",J208,0)</f>
        <v>0</v>
      </c>
      <c r="BI208" s="192">
        <f>IF(N208="nulová",J208,0)</f>
        <v>0</v>
      </c>
      <c r="BJ208" s="24" t="s">
        <v>78</v>
      </c>
      <c r="BK208" s="192">
        <f>ROUND(I208*H208,2)</f>
        <v>0</v>
      </c>
      <c r="BL208" s="24" t="s">
        <v>173</v>
      </c>
      <c r="BM208" s="24" t="s">
        <v>931</v>
      </c>
    </row>
    <row r="209" spans="2:65" s="1" customFormat="1" ht="27">
      <c r="B209" s="41"/>
      <c r="D209" s="193" t="s">
        <v>175</v>
      </c>
      <c r="F209" s="194" t="s">
        <v>932</v>
      </c>
      <c r="I209" s="195"/>
      <c r="L209" s="41"/>
      <c r="M209" s="196"/>
      <c r="N209" s="42"/>
      <c r="O209" s="42"/>
      <c r="P209" s="42"/>
      <c r="Q209" s="42"/>
      <c r="R209" s="42"/>
      <c r="S209" s="42"/>
      <c r="T209" s="70"/>
      <c r="AT209" s="24" t="s">
        <v>175</v>
      </c>
      <c r="AU209" s="24" t="s">
        <v>80</v>
      </c>
    </row>
    <row r="210" spans="2:65" s="1" customFormat="1" ht="27">
      <c r="B210" s="41"/>
      <c r="D210" s="193" t="s">
        <v>182</v>
      </c>
      <c r="F210" s="197" t="s">
        <v>820</v>
      </c>
      <c r="I210" s="195"/>
      <c r="L210" s="41"/>
      <c r="M210" s="196"/>
      <c r="N210" s="42"/>
      <c r="O210" s="42"/>
      <c r="P210" s="42"/>
      <c r="Q210" s="42"/>
      <c r="R210" s="42"/>
      <c r="S210" s="42"/>
      <c r="T210" s="70"/>
      <c r="AT210" s="24" t="s">
        <v>182</v>
      </c>
      <c r="AU210" s="24" t="s">
        <v>80</v>
      </c>
    </row>
    <row r="211" spans="2:65" s="12" customFormat="1">
      <c r="B211" s="198"/>
      <c r="D211" s="193" t="s">
        <v>184</v>
      </c>
      <c r="E211" s="199" t="s">
        <v>5</v>
      </c>
      <c r="F211" s="200" t="s">
        <v>889</v>
      </c>
      <c r="H211" s="201">
        <v>0.72299999999999998</v>
      </c>
      <c r="I211" s="202"/>
      <c r="L211" s="198"/>
      <c r="M211" s="203"/>
      <c r="N211" s="204"/>
      <c r="O211" s="204"/>
      <c r="P211" s="204"/>
      <c r="Q211" s="204"/>
      <c r="R211" s="204"/>
      <c r="S211" s="204"/>
      <c r="T211" s="205"/>
      <c r="AT211" s="199" t="s">
        <v>184</v>
      </c>
      <c r="AU211" s="199" t="s">
        <v>80</v>
      </c>
      <c r="AV211" s="12" t="s">
        <v>80</v>
      </c>
      <c r="AW211" s="12" t="s">
        <v>35</v>
      </c>
      <c r="AX211" s="12" t="s">
        <v>78</v>
      </c>
      <c r="AY211" s="199" t="s">
        <v>167</v>
      </c>
    </row>
    <row r="212" spans="2:65" s="1" customFormat="1" ht="16.5" customHeight="1">
      <c r="B212" s="180"/>
      <c r="C212" s="181" t="s">
        <v>309</v>
      </c>
      <c r="D212" s="181" t="s">
        <v>169</v>
      </c>
      <c r="E212" s="182" t="s">
        <v>933</v>
      </c>
      <c r="F212" s="183" t="s">
        <v>934</v>
      </c>
      <c r="G212" s="184" t="s">
        <v>230</v>
      </c>
      <c r="H212" s="185">
        <v>6.16</v>
      </c>
      <c r="I212" s="186"/>
      <c r="J212" s="187">
        <f>ROUND(I212*H212,2)</f>
        <v>0</v>
      </c>
      <c r="K212" s="183" t="s">
        <v>179</v>
      </c>
      <c r="L212" s="41"/>
      <c r="M212" s="188" t="s">
        <v>5</v>
      </c>
      <c r="N212" s="189" t="s">
        <v>42</v>
      </c>
      <c r="O212" s="42"/>
      <c r="P212" s="190">
        <f>O212*H212</f>
        <v>0</v>
      </c>
      <c r="Q212" s="190">
        <v>0</v>
      </c>
      <c r="R212" s="190">
        <f>Q212*H212</f>
        <v>0</v>
      </c>
      <c r="S212" s="190">
        <v>3.7999999999999999E-2</v>
      </c>
      <c r="T212" s="191">
        <f>S212*H212</f>
        <v>0.23408000000000001</v>
      </c>
      <c r="AR212" s="24" t="s">
        <v>173</v>
      </c>
      <c r="AT212" s="24" t="s">
        <v>169</v>
      </c>
      <c r="AU212" s="24" t="s">
        <v>80</v>
      </c>
      <c r="AY212" s="24" t="s">
        <v>167</v>
      </c>
      <c r="BE212" s="192">
        <f>IF(N212="základní",J212,0)</f>
        <v>0</v>
      </c>
      <c r="BF212" s="192">
        <f>IF(N212="snížená",J212,0)</f>
        <v>0</v>
      </c>
      <c r="BG212" s="192">
        <f>IF(N212="zákl. přenesená",J212,0)</f>
        <v>0</v>
      </c>
      <c r="BH212" s="192">
        <f>IF(N212="sníž. přenesená",J212,0)</f>
        <v>0</v>
      </c>
      <c r="BI212" s="192">
        <f>IF(N212="nulová",J212,0)</f>
        <v>0</v>
      </c>
      <c r="BJ212" s="24" t="s">
        <v>78</v>
      </c>
      <c r="BK212" s="192">
        <f>ROUND(I212*H212,2)</f>
        <v>0</v>
      </c>
      <c r="BL212" s="24" t="s">
        <v>173</v>
      </c>
      <c r="BM212" s="24" t="s">
        <v>935</v>
      </c>
    </row>
    <row r="213" spans="2:65" s="1" customFormat="1" ht="27">
      <c r="B213" s="41"/>
      <c r="D213" s="193" t="s">
        <v>175</v>
      </c>
      <c r="F213" s="194" t="s">
        <v>936</v>
      </c>
      <c r="I213" s="195"/>
      <c r="L213" s="41"/>
      <c r="M213" s="196"/>
      <c r="N213" s="42"/>
      <c r="O213" s="42"/>
      <c r="P213" s="42"/>
      <c r="Q213" s="42"/>
      <c r="R213" s="42"/>
      <c r="S213" s="42"/>
      <c r="T213" s="70"/>
      <c r="AT213" s="24" t="s">
        <v>175</v>
      </c>
      <c r="AU213" s="24" t="s">
        <v>80</v>
      </c>
    </row>
    <row r="214" spans="2:65" s="1" customFormat="1" ht="27">
      <c r="B214" s="41"/>
      <c r="D214" s="193" t="s">
        <v>182</v>
      </c>
      <c r="F214" s="197" t="s">
        <v>820</v>
      </c>
      <c r="I214" s="195"/>
      <c r="L214" s="41"/>
      <c r="M214" s="196"/>
      <c r="N214" s="42"/>
      <c r="O214" s="42"/>
      <c r="P214" s="42"/>
      <c r="Q214" s="42"/>
      <c r="R214" s="42"/>
      <c r="S214" s="42"/>
      <c r="T214" s="70"/>
      <c r="AT214" s="24" t="s">
        <v>182</v>
      </c>
      <c r="AU214" s="24" t="s">
        <v>80</v>
      </c>
    </row>
    <row r="215" spans="2:65" s="12" customFormat="1">
      <c r="B215" s="198"/>
      <c r="D215" s="193" t="s">
        <v>184</v>
      </c>
      <c r="E215" s="199" t="s">
        <v>5</v>
      </c>
      <c r="F215" s="200" t="s">
        <v>890</v>
      </c>
      <c r="H215" s="201">
        <v>6.16</v>
      </c>
      <c r="I215" s="202"/>
      <c r="L215" s="198"/>
      <c r="M215" s="203"/>
      <c r="N215" s="204"/>
      <c r="O215" s="204"/>
      <c r="P215" s="204"/>
      <c r="Q215" s="204"/>
      <c r="R215" s="204"/>
      <c r="S215" s="204"/>
      <c r="T215" s="205"/>
      <c r="AT215" s="199" t="s">
        <v>184</v>
      </c>
      <c r="AU215" s="199" t="s">
        <v>80</v>
      </c>
      <c r="AV215" s="12" t="s">
        <v>80</v>
      </c>
      <c r="AW215" s="12" t="s">
        <v>35</v>
      </c>
      <c r="AX215" s="12" t="s">
        <v>78</v>
      </c>
      <c r="AY215" s="199" t="s">
        <v>167</v>
      </c>
    </row>
    <row r="216" spans="2:65" s="1" customFormat="1" ht="16.5" customHeight="1">
      <c r="B216" s="180"/>
      <c r="C216" s="181" t="s">
        <v>314</v>
      </c>
      <c r="D216" s="181" t="s">
        <v>169</v>
      </c>
      <c r="E216" s="182" t="s">
        <v>937</v>
      </c>
      <c r="F216" s="183" t="s">
        <v>938</v>
      </c>
      <c r="G216" s="184" t="s">
        <v>230</v>
      </c>
      <c r="H216" s="185">
        <v>3.1320000000000001</v>
      </c>
      <c r="I216" s="186"/>
      <c r="J216" s="187">
        <f>ROUND(I216*H216,2)</f>
        <v>0</v>
      </c>
      <c r="K216" s="183" t="s">
        <v>179</v>
      </c>
      <c r="L216" s="41"/>
      <c r="M216" s="188" t="s">
        <v>5</v>
      </c>
      <c r="N216" s="189" t="s">
        <v>42</v>
      </c>
      <c r="O216" s="42"/>
      <c r="P216" s="190">
        <f>O216*H216</f>
        <v>0</v>
      </c>
      <c r="Q216" s="190">
        <v>0</v>
      </c>
      <c r="R216" s="190">
        <f>Q216*H216</f>
        <v>0</v>
      </c>
      <c r="S216" s="190">
        <v>3.4000000000000002E-2</v>
      </c>
      <c r="T216" s="191">
        <f>S216*H216</f>
        <v>0.10648800000000001</v>
      </c>
      <c r="AR216" s="24" t="s">
        <v>173</v>
      </c>
      <c r="AT216" s="24" t="s">
        <v>169</v>
      </c>
      <c r="AU216" s="24" t="s">
        <v>80</v>
      </c>
      <c r="AY216" s="24" t="s">
        <v>167</v>
      </c>
      <c r="BE216" s="192">
        <f>IF(N216="základní",J216,0)</f>
        <v>0</v>
      </c>
      <c r="BF216" s="192">
        <f>IF(N216="snížená",J216,0)</f>
        <v>0</v>
      </c>
      <c r="BG216" s="192">
        <f>IF(N216="zákl. přenesená",J216,0)</f>
        <v>0</v>
      </c>
      <c r="BH216" s="192">
        <f>IF(N216="sníž. přenesená",J216,0)</f>
        <v>0</v>
      </c>
      <c r="BI216" s="192">
        <f>IF(N216="nulová",J216,0)</f>
        <v>0</v>
      </c>
      <c r="BJ216" s="24" t="s">
        <v>78</v>
      </c>
      <c r="BK216" s="192">
        <f>ROUND(I216*H216,2)</f>
        <v>0</v>
      </c>
      <c r="BL216" s="24" t="s">
        <v>173</v>
      </c>
      <c r="BM216" s="24" t="s">
        <v>939</v>
      </c>
    </row>
    <row r="217" spans="2:65" s="1" customFormat="1" ht="27">
      <c r="B217" s="41"/>
      <c r="D217" s="193" t="s">
        <v>175</v>
      </c>
      <c r="F217" s="194" t="s">
        <v>940</v>
      </c>
      <c r="I217" s="195"/>
      <c r="L217" s="41"/>
      <c r="M217" s="196"/>
      <c r="N217" s="42"/>
      <c r="O217" s="42"/>
      <c r="P217" s="42"/>
      <c r="Q217" s="42"/>
      <c r="R217" s="42"/>
      <c r="S217" s="42"/>
      <c r="T217" s="70"/>
      <c r="AT217" s="24" t="s">
        <v>175</v>
      </c>
      <c r="AU217" s="24" t="s">
        <v>80</v>
      </c>
    </row>
    <row r="218" spans="2:65" s="1" customFormat="1" ht="27">
      <c r="B218" s="41"/>
      <c r="D218" s="193" t="s">
        <v>182</v>
      </c>
      <c r="F218" s="197" t="s">
        <v>820</v>
      </c>
      <c r="I218" s="195"/>
      <c r="L218" s="41"/>
      <c r="M218" s="196"/>
      <c r="N218" s="42"/>
      <c r="O218" s="42"/>
      <c r="P218" s="42"/>
      <c r="Q218" s="42"/>
      <c r="R218" s="42"/>
      <c r="S218" s="42"/>
      <c r="T218" s="70"/>
      <c r="AT218" s="24" t="s">
        <v>182</v>
      </c>
      <c r="AU218" s="24" t="s">
        <v>80</v>
      </c>
    </row>
    <row r="219" spans="2:65" s="12" customFormat="1">
      <c r="B219" s="198"/>
      <c r="D219" s="193" t="s">
        <v>184</v>
      </c>
      <c r="E219" s="199" t="s">
        <v>5</v>
      </c>
      <c r="F219" s="200" t="s">
        <v>891</v>
      </c>
      <c r="H219" s="201">
        <v>3.1320000000000001</v>
      </c>
      <c r="I219" s="202"/>
      <c r="L219" s="198"/>
      <c r="M219" s="203"/>
      <c r="N219" s="204"/>
      <c r="O219" s="204"/>
      <c r="P219" s="204"/>
      <c r="Q219" s="204"/>
      <c r="R219" s="204"/>
      <c r="S219" s="204"/>
      <c r="T219" s="205"/>
      <c r="AT219" s="199" t="s">
        <v>184</v>
      </c>
      <c r="AU219" s="199" t="s">
        <v>80</v>
      </c>
      <c r="AV219" s="12" t="s">
        <v>80</v>
      </c>
      <c r="AW219" s="12" t="s">
        <v>35</v>
      </c>
      <c r="AX219" s="12" t="s">
        <v>78</v>
      </c>
      <c r="AY219" s="199" t="s">
        <v>167</v>
      </c>
    </row>
    <row r="220" spans="2:65" s="1" customFormat="1" ht="16.5" customHeight="1">
      <c r="B220" s="180"/>
      <c r="C220" s="181" t="s">
        <v>427</v>
      </c>
      <c r="D220" s="181" t="s">
        <v>169</v>
      </c>
      <c r="E220" s="182" t="s">
        <v>941</v>
      </c>
      <c r="F220" s="183" t="s">
        <v>942</v>
      </c>
      <c r="G220" s="184" t="s">
        <v>178</v>
      </c>
      <c r="H220" s="185">
        <v>0.4</v>
      </c>
      <c r="I220" s="186"/>
      <c r="J220" s="187">
        <f>ROUND(I220*H220,2)</f>
        <v>0</v>
      </c>
      <c r="K220" s="183" t="s">
        <v>179</v>
      </c>
      <c r="L220" s="41"/>
      <c r="M220" s="188" t="s">
        <v>5</v>
      </c>
      <c r="N220" s="189" t="s">
        <v>42</v>
      </c>
      <c r="O220" s="42"/>
      <c r="P220" s="190">
        <f>O220*H220</f>
        <v>0</v>
      </c>
      <c r="Q220" s="190">
        <v>9.6000000000000002E-4</v>
      </c>
      <c r="R220" s="190">
        <f>Q220*H220</f>
        <v>3.8400000000000001E-4</v>
      </c>
      <c r="S220" s="190">
        <v>3.1E-2</v>
      </c>
      <c r="T220" s="191">
        <f>S220*H220</f>
        <v>1.2400000000000001E-2</v>
      </c>
      <c r="AR220" s="24" t="s">
        <v>173</v>
      </c>
      <c r="AT220" s="24" t="s">
        <v>169</v>
      </c>
      <c r="AU220" s="24" t="s">
        <v>80</v>
      </c>
      <c r="AY220" s="24" t="s">
        <v>167</v>
      </c>
      <c r="BE220" s="192">
        <f>IF(N220="základní",J220,0)</f>
        <v>0</v>
      </c>
      <c r="BF220" s="192">
        <f>IF(N220="snížená",J220,0)</f>
        <v>0</v>
      </c>
      <c r="BG220" s="192">
        <f>IF(N220="zákl. přenesená",J220,0)</f>
        <v>0</v>
      </c>
      <c r="BH220" s="192">
        <f>IF(N220="sníž. přenesená",J220,0)</f>
        <v>0</v>
      </c>
      <c r="BI220" s="192">
        <f>IF(N220="nulová",J220,0)</f>
        <v>0</v>
      </c>
      <c r="BJ220" s="24" t="s">
        <v>78</v>
      </c>
      <c r="BK220" s="192">
        <f>ROUND(I220*H220,2)</f>
        <v>0</v>
      </c>
      <c r="BL220" s="24" t="s">
        <v>173</v>
      </c>
      <c r="BM220" s="24" t="s">
        <v>943</v>
      </c>
    </row>
    <row r="221" spans="2:65" s="1" customFormat="1" ht="27">
      <c r="B221" s="41"/>
      <c r="D221" s="193" t="s">
        <v>175</v>
      </c>
      <c r="F221" s="194" t="s">
        <v>944</v>
      </c>
      <c r="I221" s="195"/>
      <c r="L221" s="41"/>
      <c r="M221" s="196"/>
      <c r="N221" s="42"/>
      <c r="O221" s="42"/>
      <c r="P221" s="42"/>
      <c r="Q221" s="42"/>
      <c r="R221" s="42"/>
      <c r="S221" s="42"/>
      <c r="T221" s="70"/>
      <c r="AT221" s="24" t="s">
        <v>175</v>
      </c>
      <c r="AU221" s="24" t="s">
        <v>80</v>
      </c>
    </row>
    <row r="222" spans="2:65" s="1" customFormat="1" ht="27">
      <c r="B222" s="41"/>
      <c r="D222" s="193" t="s">
        <v>182</v>
      </c>
      <c r="F222" s="197" t="s">
        <v>832</v>
      </c>
      <c r="I222" s="195"/>
      <c r="L222" s="41"/>
      <c r="M222" s="196"/>
      <c r="N222" s="42"/>
      <c r="O222" s="42"/>
      <c r="P222" s="42"/>
      <c r="Q222" s="42"/>
      <c r="R222" s="42"/>
      <c r="S222" s="42"/>
      <c r="T222" s="70"/>
      <c r="AT222" s="24" t="s">
        <v>182</v>
      </c>
      <c r="AU222" s="24" t="s">
        <v>80</v>
      </c>
    </row>
    <row r="223" spans="2:65" s="12" customFormat="1">
      <c r="B223" s="198"/>
      <c r="D223" s="193" t="s">
        <v>184</v>
      </c>
      <c r="E223" s="199" t="s">
        <v>5</v>
      </c>
      <c r="F223" s="200" t="s">
        <v>945</v>
      </c>
      <c r="H223" s="201">
        <v>0.4</v>
      </c>
      <c r="I223" s="202"/>
      <c r="L223" s="198"/>
      <c r="M223" s="203"/>
      <c r="N223" s="204"/>
      <c r="O223" s="204"/>
      <c r="P223" s="204"/>
      <c r="Q223" s="204"/>
      <c r="R223" s="204"/>
      <c r="S223" s="204"/>
      <c r="T223" s="205"/>
      <c r="AT223" s="199" t="s">
        <v>184</v>
      </c>
      <c r="AU223" s="199" t="s">
        <v>80</v>
      </c>
      <c r="AV223" s="12" t="s">
        <v>80</v>
      </c>
      <c r="AW223" s="12" t="s">
        <v>35</v>
      </c>
      <c r="AX223" s="12" t="s">
        <v>78</v>
      </c>
      <c r="AY223" s="199" t="s">
        <v>167</v>
      </c>
    </row>
    <row r="224" spans="2:65" s="1" customFormat="1" ht="16.5" customHeight="1">
      <c r="B224" s="180"/>
      <c r="C224" s="181" t="s">
        <v>433</v>
      </c>
      <c r="D224" s="181" t="s">
        <v>169</v>
      </c>
      <c r="E224" s="182" t="s">
        <v>422</v>
      </c>
      <c r="F224" s="183" t="s">
        <v>423</v>
      </c>
      <c r="G224" s="184" t="s">
        <v>178</v>
      </c>
      <c r="H224" s="185">
        <v>0.4</v>
      </c>
      <c r="I224" s="186"/>
      <c r="J224" s="187">
        <f>ROUND(I224*H224,2)</f>
        <v>0</v>
      </c>
      <c r="K224" s="183" t="s">
        <v>179</v>
      </c>
      <c r="L224" s="41"/>
      <c r="M224" s="188" t="s">
        <v>5</v>
      </c>
      <c r="N224" s="189" t="s">
        <v>42</v>
      </c>
      <c r="O224" s="42"/>
      <c r="P224" s="190">
        <f>O224*H224</f>
        <v>0</v>
      </c>
      <c r="Q224" s="190">
        <v>1.07E-3</v>
      </c>
      <c r="R224" s="190">
        <f>Q224*H224</f>
        <v>4.28E-4</v>
      </c>
      <c r="S224" s="190">
        <v>4.4999999999999998E-2</v>
      </c>
      <c r="T224" s="191">
        <f>S224*H224</f>
        <v>1.7999999999999999E-2</v>
      </c>
      <c r="AR224" s="24" t="s">
        <v>173</v>
      </c>
      <c r="AT224" s="24" t="s">
        <v>169</v>
      </c>
      <c r="AU224" s="24" t="s">
        <v>80</v>
      </c>
      <c r="AY224" s="24" t="s">
        <v>167</v>
      </c>
      <c r="BE224" s="192">
        <f>IF(N224="základní",J224,0)</f>
        <v>0</v>
      </c>
      <c r="BF224" s="192">
        <f>IF(N224="snížená",J224,0)</f>
        <v>0</v>
      </c>
      <c r="BG224" s="192">
        <f>IF(N224="zákl. přenesená",J224,0)</f>
        <v>0</v>
      </c>
      <c r="BH224" s="192">
        <f>IF(N224="sníž. přenesená",J224,0)</f>
        <v>0</v>
      </c>
      <c r="BI224" s="192">
        <f>IF(N224="nulová",J224,0)</f>
        <v>0</v>
      </c>
      <c r="BJ224" s="24" t="s">
        <v>78</v>
      </c>
      <c r="BK224" s="192">
        <f>ROUND(I224*H224,2)</f>
        <v>0</v>
      </c>
      <c r="BL224" s="24" t="s">
        <v>173</v>
      </c>
      <c r="BM224" s="24" t="s">
        <v>946</v>
      </c>
    </row>
    <row r="225" spans="2:65" s="1" customFormat="1" ht="27">
      <c r="B225" s="41"/>
      <c r="D225" s="193" t="s">
        <v>175</v>
      </c>
      <c r="F225" s="194" t="s">
        <v>425</v>
      </c>
      <c r="I225" s="195"/>
      <c r="L225" s="41"/>
      <c r="M225" s="196"/>
      <c r="N225" s="42"/>
      <c r="O225" s="42"/>
      <c r="P225" s="42"/>
      <c r="Q225" s="42"/>
      <c r="R225" s="42"/>
      <c r="S225" s="42"/>
      <c r="T225" s="70"/>
      <c r="AT225" s="24" t="s">
        <v>175</v>
      </c>
      <c r="AU225" s="24" t="s">
        <v>80</v>
      </c>
    </row>
    <row r="226" spans="2:65" s="1" customFormat="1" ht="27">
      <c r="B226" s="41"/>
      <c r="D226" s="193" t="s">
        <v>182</v>
      </c>
      <c r="F226" s="197" t="s">
        <v>832</v>
      </c>
      <c r="I226" s="195"/>
      <c r="L226" s="41"/>
      <c r="M226" s="196"/>
      <c r="N226" s="42"/>
      <c r="O226" s="42"/>
      <c r="P226" s="42"/>
      <c r="Q226" s="42"/>
      <c r="R226" s="42"/>
      <c r="S226" s="42"/>
      <c r="T226" s="70"/>
      <c r="AT226" s="24" t="s">
        <v>182</v>
      </c>
      <c r="AU226" s="24" t="s">
        <v>80</v>
      </c>
    </row>
    <row r="227" spans="2:65" s="12" customFormat="1">
      <c r="B227" s="198"/>
      <c r="D227" s="193" t="s">
        <v>184</v>
      </c>
      <c r="E227" s="199" t="s">
        <v>5</v>
      </c>
      <c r="F227" s="200" t="s">
        <v>945</v>
      </c>
      <c r="H227" s="201">
        <v>0.4</v>
      </c>
      <c r="I227" s="202"/>
      <c r="L227" s="198"/>
      <c r="M227" s="203"/>
      <c r="N227" s="204"/>
      <c r="O227" s="204"/>
      <c r="P227" s="204"/>
      <c r="Q227" s="204"/>
      <c r="R227" s="204"/>
      <c r="S227" s="204"/>
      <c r="T227" s="205"/>
      <c r="AT227" s="199" t="s">
        <v>184</v>
      </c>
      <c r="AU227" s="199" t="s">
        <v>80</v>
      </c>
      <c r="AV227" s="12" t="s">
        <v>80</v>
      </c>
      <c r="AW227" s="12" t="s">
        <v>35</v>
      </c>
      <c r="AX227" s="12" t="s">
        <v>78</v>
      </c>
      <c r="AY227" s="199" t="s">
        <v>167</v>
      </c>
    </row>
    <row r="228" spans="2:65" s="1" customFormat="1" ht="16.5" customHeight="1">
      <c r="B228" s="180"/>
      <c r="C228" s="181" t="s">
        <v>436</v>
      </c>
      <c r="D228" s="181" t="s">
        <v>169</v>
      </c>
      <c r="E228" s="182" t="s">
        <v>428</v>
      </c>
      <c r="F228" s="183" t="s">
        <v>429</v>
      </c>
      <c r="G228" s="184" t="s">
        <v>178</v>
      </c>
      <c r="H228" s="185">
        <v>0.8</v>
      </c>
      <c r="I228" s="186"/>
      <c r="J228" s="187">
        <f>ROUND(I228*H228,2)</f>
        <v>0</v>
      </c>
      <c r="K228" s="183" t="s">
        <v>179</v>
      </c>
      <c r="L228" s="41"/>
      <c r="M228" s="188" t="s">
        <v>5</v>
      </c>
      <c r="N228" s="189" t="s">
        <v>42</v>
      </c>
      <c r="O228" s="42"/>
      <c r="P228" s="190">
        <f>O228*H228</f>
        <v>0</v>
      </c>
      <c r="Q228" s="190">
        <v>3.0899999999999999E-3</v>
      </c>
      <c r="R228" s="190">
        <f>Q228*H228</f>
        <v>2.4720000000000002E-3</v>
      </c>
      <c r="S228" s="190">
        <v>0.126</v>
      </c>
      <c r="T228" s="191">
        <f>S228*H228</f>
        <v>0.1008</v>
      </c>
      <c r="AR228" s="24" t="s">
        <v>173</v>
      </c>
      <c r="AT228" s="24" t="s">
        <v>169</v>
      </c>
      <c r="AU228" s="24" t="s">
        <v>80</v>
      </c>
      <c r="AY228" s="24" t="s">
        <v>167</v>
      </c>
      <c r="BE228" s="192">
        <f>IF(N228="základní",J228,0)</f>
        <v>0</v>
      </c>
      <c r="BF228" s="192">
        <f>IF(N228="snížená",J228,0)</f>
        <v>0</v>
      </c>
      <c r="BG228" s="192">
        <f>IF(N228="zákl. přenesená",J228,0)</f>
        <v>0</v>
      </c>
      <c r="BH228" s="192">
        <f>IF(N228="sníž. přenesená",J228,0)</f>
        <v>0</v>
      </c>
      <c r="BI228" s="192">
        <f>IF(N228="nulová",J228,0)</f>
        <v>0</v>
      </c>
      <c r="BJ228" s="24" t="s">
        <v>78</v>
      </c>
      <c r="BK228" s="192">
        <f>ROUND(I228*H228,2)</f>
        <v>0</v>
      </c>
      <c r="BL228" s="24" t="s">
        <v>173</v>
      </c>
      <c r="BM228" s="24" t="s">
        <v>947</v>
      </c>
    </row>
    <row r="229" spans="2:65" s="1" customFormat="1" ht="27">
      <c r="B229" s="41"/>
      <c r="D229" s="193" t="s">
        <v>175</v>
      </c>
      <c r="F229" s="194" t="s">
        <v>431</v>
      </c>
      <c r="I229" s="195"/>
      <c r="L229" s="41"/>
      <c r="M229" s="196"/>
      <c r="N229" s="42"/>
      <c r="O229" s="42"/>
      <c r="P229" s="42"/>
      <c r="Q229" s="42"/>
      <c r="R229" s="42"/>
      <c r="S229" s="42"/>
      <c r="T229" s="70"/>
      <c r="AT229" s="24" t="s">
        <v>175</v>
      </c>
      <c r="AU229" s="24" t="s">
        <v>80</v>
      </c>
    </row>
    <row r="230" spans="2:65" s="1" customFormat="1" ht="27">
      <c r="B230" s="41"/>
      <c r="D230" s="193" t="s">
        <v>182</v>
      </c>
      <c r="F230" s="197" t="s">
        <v>832</v>
      </c>
      <c r="I230" s="195"/>
      <c r="L230" s="41"/>
      <c r="M230" s="196"/>
      <c r="N230" s="42"/>
      <c r="O230" s="42"/>
      <c r="P230" s="42"/>
      <c r="Q230" s="42"/>
      <c r="R230" s="42"/>
      <c r="S230" s="42"/>
      <c r="T230" s="70"/>
      <c r="AT230" s="24" t="s">
        <v>182</v>
      </c>
      <c r="AU230" s="24" t="s">
        <v>80</v>
      </c>
    </row>
    <row r="231" spans="2:65" s="12" customFormat="1">
      <c r="B231" s="198"/>
      <c r="D231" s="193" t="s">
        <v>184</v>
      </c>
      <c r="E231" s="199" t="s">
        <v>5</v>
      </c>
      <c r="F231" s="200" t="s">
        <v>948</v>
      </c>
      <c r="H231" s="201">
        <v>0.8</v>
      </c>
      <c r="I231" s="202"/>
      <c r="L231" s="198"/>
      <c r="M231" s="203"/>
      <c r="N231" s="204"/>
      <c r="O231" s="204"/>
      <c r="P231" s="204"/>
      <c r="Q231" s="204"/>
      <c r="R231" s="204"/>
      <c r="S231" s="204"/>
      <c r="T231" s="205"/>
      <c r="AT231" s="199" t="s">
        <v>184</v>
      </c>
      <c r="AU231" s="199" t="s">
        <v>80</v>
      </c>
      <c r="AV231" s="12" t="s">
        <v>80</v>
      </c>
      <c r="AW231" s="12" t="s">
        <v>35</v>
      </c>
      <c r="AX231" s="12" t="s">
        <v>78</v>
      </c>
      <c r="AY231" s="199" t="s">
        <v>167</v>
      </c>
    </row>
    <row r="232" spans="2:65" s="1" customFormat="1" ht="25.5" customHeight="1">
      <c r="B232" s="180"/>
      <c r="C232" s="181" t="s">
        <v>438</v>
      </c>
      <c r="D232" s="181" t="s">
        <v>169</v>
      </c>
      <c r="E232" s="182" t="s">
        <v>949</v>
      </c>
      <c r="F232" s="183" t="s">
        <v>950</v>
      </c>
      <c r="G232" s="184" t="s">
        <v>178</v>
      </c>
      <c r="H232" s="185">
        <v>3</v>
      </c>
      <c r="I232" s="186"/>
      <c r="J232" s="187">
        <f>ROUND(I232*H232,2)</f>
        <v>0</v>
      </c>
      <c r="K232" s="183" t="s">
        <v>179</v>
      </c>
      <c r="L232" s="41"/>
      <c r="M232" s="188" t="s">
        <v>5</v>
      </c>
      <c r="N232" s="189" t="s">
        <v>42</v>
      </c>
      <c r="O232" s="42"/>
      <c r="P232" s="190">
        <f>O232*H232</f>
        <v>0</v>
      </c>
      <c r="Q232" s="190">
        <v>2.1000000000000001E-4</v>
      </c>
      <c r="R232" s="190">
        <f>Q232*H232</f>
        <v>6.3000000000000003E-4</v>
      </c>
      <c r="S232" s="190">
        <v>0</v>
      </c>
      <c r="T232" s="191">
        <f>S232*H232</f>
        <v>0</v>
      </c>
      <c r="AR232" s="24" t="s">
        <v>173</v>
      </c>
      <c r="AT232" s="24" t="s">
        <v>169</v>
      </c>
      <c r="AU232" s="24" t="s">
        <v>80</v>
      </c>
      <c r="AY232" s="24" t="s">
        <v>167</v>
      </c>
      <c r="BE232" s="192">
        <f>IF(N232="základní",J232,0)</f>
        <v>0</v>
      </c>
      <c r="BF232" s="192">
        <f>IF(N232="snížená",J232,0)</f>
        <v>0</v>
      </c>
      <c r="BG232" s="192">
        <f>IF(N232="zákl. přenesená",J232,0)</f>
        <v>0</v>
      </c>
      <c r="BH232" s="192">
        <f>IF(N232="sníž. přenesená",J232,0)</f>
        <v>0</v>
      </c>
      <c r="BI232" s="192">
        <f>IF(N232="nulová",J232,0)</f>
        <v>0</v>
      </c>
      <c r="BJ232" s="24" t="s">
        <v>78</v>
      </c>
      <c r="BK232" s="192">
        <f>ROUND(I232*H232,2)</f>
        <v>0</v>
      </c>
      <c r="BL232" s="24" t="s">
        <v>173</v>
      </c>
      <c r="BM232" s="24" t="s">
        <v>951</v>
      </c>
    </row>
    <row r="233" spans="2:65" s="1" customFormat="1" ht="27">
      <c r="B233" s="41"/>
      <c r="D233" s="193" t="s">
        <v>175</v>
      </c>
      <c r="F233" s="194" t="s">
        <v>952</v>
      </c>
      <c r="I233" s="195"/>
      <c r="L233" s="41"/>
      <c r="M233" s="196"/>
      <c r="N233" s="42"/>
      <c r="O233" s="42"/>
      <c r="P233" s="42"/>
      <c r="Q233" s="42"/>
      <c r="R233" s="42"/>
      <c r="S233" s="42"/>
      <c r="T233" s="70"/>
      <c r="AT233" s="24" t="s">
        <v>175</v>
      </c>
      <c r="AU233" s="24" t="s">
        <v>80</v>
      </c>
    </row>
    <row r="234" spans="2:65" s="1" customFormat="1" ht="27">
      <c r="B234" s="41"/>
      <c r="D234" s="193" t="s">
        <v>182</v>
      </c>
      <c r="F234" s="197" t="s">
        <v>832</v>
      </c>
      <c r="I234" s="195"/>
      <c r="L234" s="41"/>
      <c r="M234" s="196"/>
      <c r="N234" s="42"/>
      <c r="O234" s="42"/>
      <c r="P234" s="42"/>
      <c r="Q234" s="42"/>
      <c r="R234" s="42"/>
      <c r="S234" s="42"/>
      <c r="T234" s="70"/>
      <c r="AT234" s="24" t="s">
        <v>182</v>
      </c>
      <c r="AU234" s="24" t="s">
        <v>80</v>
      </c>
    </row>
    <row r="235" spans="2:65" s="12" customFormat="1">
      <c r="B235" s="198"/>
      <c r="D235" s="193" t="s">
        <v>184</v>
      </c>
      <c r="E235" s="199" t="s">
        <v>5</v>
      </c>
      <c r="F235" s="200" t="s">
        <v>953</v>
      </c>
      <c r="H235" s="201">
        <v>1.8</v>
      </c>
      <c r="I235" s="202"/>
      <c r="L235" s="198"/>
      <c r="M235" s="203"/>
      <c r="N235" s="204"/>
      <c r="O235" s="204"/>
      <c r="P235" s="204"/>
      <c r="Q235" s="204"/>
      <c r="R235" s="204"/>
      <c r="S235" s="204"/>
      <c r="T235" s="205"/>
      <c r="AT235" s="199" t="s">
        <v>184</v>
      </c>
      <c r="AU235" s="199" t="s">
        <v>80</v>
      </c>
      <c r="AV235" s="12" t="s">
        <v>80</v>
      </c>
      <c r="AW235" s="12" t="s">
        <v>35</v>
      </c>
      <c r="AX235" s="12" t="s">
        <v>71</v>
      </c>
      <c r="AY235" s="199" t="s">
        <v>167</v>
      </c>
    </row>
    <row r="236" spans="2:65" s="12" customFormat="1">
      <c r="B236" s="198"/>
      <c r="D236" s="193" t="s">
        <v>184</v>
      </c>
      <c r="E236" s="199" t="s">
        <v>5</v>
      </c>
      <c r="F236" s="200" t="s">
        <v>954</v>
      </c>
      <c r="H236" s="201">
        <v>1.2</v>
      </c>
      <c r="I236" s="202"/>
      <c r="L236" s="198"/>
      <c r="M236" s="203"/>
      <c r="N236" s="204"/>
      <c r="O236" s="204"/>
      <c r="P236" s="204"/>
      <c r="Q236" s="204"/>
      <c r="R236" s="204"/>
      <c r="S236" s="204"/>
      <c r="T236" s="205"/>
      <c r="AT236" s="199" t="s">
        <v>184</v>
      </c>
      <c r="AU236" s="199" t="s">
        <v>80</v>
      </c>
      <c r="AV236" s="12" t="s">
        <v>80</v>
      </c>
      <c r="AW236" s="12" t="s">
        <v>35</v>
      </c>
      <c r="AX236" s="12" t="s">
        <v>71</v>
      </c>
      <c r="AY236" s="199" t="s">
        <v>167</v>
      </c>
    </row>
    <row r="237" spans="2:65" s="13" customFormat="1">
      <c r="B237" s="219"/>
      <c r="D237" s="193" t="s">
        <v>184</v>
      </c>
      <c r="E237" s="220" t="s">
        <v>5</v>
      </c>
      <c r="F237" s="221" t="s">
        <v>350</v>
      </c>
      <c r="H237" s="222">
        <v>3</v>
      </c>
      <c r="I237" s="223"/>
      <c r="L237" s="219"/>
      <c r="M237" s="224"/>
      <c r="N237" s="225"/>
      <c r="O237" s="225"/>
      <c r="P237" s="225"/>
      <c r="Q237" s="225"/>
      <c r="R237" s="225"/>
      <c r="S237" s="225"/>
      <c r="T237" s="226"/>
      <c r="AT237" s="220" t="s">
        <v>184</v>
      </c>
      <c r="AU237" s="220" t="s">
        <v>80</v>
      </c>
      <c r="AV237" s="13" t="s">
        <v>173</v>
      </c>
      <c r="AW237" s="13" t="s">
        <v>35</v>
      </c>
      <c r="AX237" s="13" t="s">
        <v>78</v>
      </c>
      <c r="AY237" s="220" t="s">
        <v>167</v>
      </c>
    </row>
    <row r="238" spans="2:65" s="1" customFormat="1" ht="25.5" customHeight="1">
      <c r="B238" s="180"/>
      <c r="C238" s="181" t="s">
        <v>440</v>
      </c>
      <c r="D238" s="181" t="s">
        <v>169</v>
      </c>
      <c r="E238" s="182" t="s">
        <v>955</v>
      </c>
      <c r="F238" s="183" t="s">
        <v>956</v>
      </c>
      <c r="G238" s="184" t="s">
        <v>230</v>
      </c>
      <c r="H238" s="185">
        <v>117.06</v>
      </c>
      <c r="I238" s="186"/>
      <c r="J238" s="187">
        <f>ROUND(I238*H238,2)</f>
        <v>0</v>
      </c>
      <c r="K238" s="183" t="s">
        <v>179</v>
      </c>
      <c r="L238" s="41"/>
      <c r="M238" s="188" t="s">
        <v>5</v>
      </c>
      <c r="N238" s="189" t="s">
        <v>42</v>
      </c>
      <c r="O238" s="42"/>
      <c r="P238" s="190">
        <f>O238*H238</f>
        <v>0</v>
      </c>
      <c r="Q238" s="190">
        <v>0</v>
      </c>
      <c r="R238" s="190">
        <f>Q238*H238</f>
        <v>0</v>
      </c>
      <c r="S238" s="190">
        <v>1.6E-2</v>
      </c>
      <c r="T238" s="191">
        <f>S238*H238</f>
        <v>1.8729600000000002</v>
      </c>
      <c r="AR238" s="24" t="s">
        <v>173</v>
      </c>
      <c r="AT238" s="24" t="s">
        <v>169</v>
      </c>
      <c r="AU238" s="24" t="s">
        <v>80</v>
      </c>
      <c r="AY238" s="24" t="s">
        <v>167</v>
      </c>
      <c r="BE238" s="192">
        <f>IF(N238="základní",J238,0)</f>
        <v>0</v>
      </c>
      <c r="BF238" s="192">
        <f>IF(N238="snížená",J238,0)</f>
        <v>0</v>
      </c>
      <c r="BG238" s="192">
        <f>IF(N238="zákl. přenesená",J238,0)</f>
        <v>0</v>
      </c>
      <c r="BH238" s="192">
        <f>IF(N238="sníž. přenesená",J238,0)</f>
        <v>0</v>
      </c>
      <c r="BI238" s="192">
        <f>IF(N238="nulová",J238,0)</f>
        <v>0</v>
      </c>
      <c r="BJ238" s="24" t="s">
        <v>78</v>
      </c>
      <c r="BK238" s="192">
        <f>ROUND(I238*H238,2)</f>
        <v>0</v>
      </c>
      <c r="BL238" s="24" t="s">
        <v>173</v>
      </c>
      <c r="BM238" s="24" t="s">
        <v>957</v>
      </c>
    </row>
    <row r="239" spans="2:65" s="1" customFormat="1" ht="27">
      <c r="B239" s="41"/>
      <c r="D239" s="193" t="s">
        <v>175</v>
      </c>
      <c r="F239" s="194" t="s">
        <v>958</v>
      </c>
      <c r="I239" s="195"/>
      <c r="L239" s="41"/>
      <c r="M239" s="196"/>
      <c r="N239" s="42"/>
      <c r="O239" s="42"/>
      <c r="P239" s="42"/>
      <c r="Q239" s="42"/>
      <c r="R239" s="42"/>
      <c r="S239" s="42"/>
      <c r="T239" s="70"/>
      <c r="AT239" s="24" t="s">
        <v>175</v>
      </c>
      <c r="AU239" s="24" t="s">
        <v>80</v>
      </c>
    </row>
    <row r="240" spans="2:65" s="1" customFormat="1" ht="27">
      <c r="B240" s="41"/>
      <c r="D240" s="193" t="s">
        <v>182</v>
      </c>
      <c r="F240" s="197" t="s">
        <v>820</v>
      </c>
      <c r="I240" s="195"/>
      <c r="L240" s="41"/>
      <c r="M240" s="196"/>
      <c r="N240" s="42"/>
      <c r="O240" s="42"/>
      <c r="P240" s="42"/>
      <c r="Q240" s="42"/>
      <c r="R240" s="42"/>
      <c r="S240" s="42"/>
      <c r="T240" s="70"/>
      <c r="AT240" s="24" t="s">
        <v>182</v>
      </c>
      <c r="AU240" s="24" t="s">
        <v>80</v>
      </c>
    </row>
    <row r="241" spans="2:65" s="12" customFormat="1">
      <c r="B241" s="198"/>
      <c r="D241" s="193" t="s">
        <v>184</v>
      </c>
      <c r="E241" s="199" t="s">
        <v>5</v>
      </c>
      <c r="F241" s="200" t="s">
        <v>881</v>
      </c>
      <c r="H241" s="201">
        <v>170.1</v>
      </c>
      <c r="I241" s="202"/>
      <c r="L241" s="198"/>
      <c r="M241" s="203"/>
      <c r="N241" s="204"/>
      <c r="O241" s="204"/>
      <c r="P241" s="204"/>
      <c r="Q241" s="204"/>
      <c r="R241" s="204"/>
      <c r="S241" s="204"/>
      <c r="T241" s="205"/>
      <c r="AT241" s="199" t="s">
        <v>184</v>
      </c>
      <c r="AU241" s="199" t="s">
        <v>80</v>
      </c>
      <c r="AV241" s="12" t="s">
        <v>80</v>
      </c>
      <c r="AW241" s="12" t="s">
        <v>35</v>
      </c>
      <c r="AX241" s="12" t="s">
        <v>71</v>
      </c>
      <c r="AY241" s="199" t="s">
        <v>167</v>
      </c>
    </row>
    <row r="242" spans="2:65" s="12" customFormat="1">
      <c r="B242" s="198"/>
      <c r="D242" s="193" t="s">
        <v>184</v>
      </c>
      <c r="E242" s="199" t="s">
        <v>5</v>
      </c>
      <c r="F242" s="200" t="s">
        <v>959</v>
      </c>
      <c r="H242" s="201">
        <v>-53.04</v>
      </c>
      <c r="I242" s="202"/>
      <c r="L242" s="198"/>
      <c r="M242" s="203"/>
      <c r="N242" s="204"/>
      <c r="O242" s="204"/>
      <c r="P242" s="204"/>
      <c r="Q242" s="204"/>
      <c r="R242" s="204"/>
      <c r="S242" s="204"/>
      <c r="T242" s="205"/>
      <c r="AT242" s="199" t="s">
        <v>184</v>
      </c>
      <c r="AU242" s="199" t="s">
        <v>80</v>
      </c>
      <c r="AV242" s="12" t="s">
        <v>80</v>
      </c>
      <c r="AW242" s="12" t="s">
        <v>35</v>
      </c>
      <c r="AX242" s="12" t="s">
        <v>71</v>
      </c>
      <c r="AY242" s="199" t="s">
        <v>167</v>
      </c>
    </row>
    <row r="243" spans="2:65" s="13" customFormat="1">
      <c r="B243" s="219"/>
      <c r="D243" s="193" t="s">
        <v>184</v>
      </c>
      <c r="E243" s="220" t="s">
        <v>5</v>
      </c>
      <c r="F243" s="221" t="s">
        <v>350</v>
      </c>
      <c r="H243" s="222">
        <v>117.06</v>
      </c>
      <c r="I243" s="223"/>
      <c r="L243" s="219"/>
      <c r="M243" s="224"/>
      <c r="N243" s="225"/>
      <c r="O243" s="225"/>
      <c r="P243" s="225"/>
      <c r="Q243" s="225"/>
      <c r="R243" s="225"/>
      <c r="S243" s="225"/>
      <c r="T243" s="226"/>
      <c r="AT243" s="220" t="s">
        <v>184</v>
      </c>
      <c r="AU243" s="220" t="s">
        <v>80</v>
      </c>
      <c r="AV243" s="13" t="s">
        <v>173</v>
      </c>
      <c r="AW243" s="13" t="s">
        <v>35</v>
      </c>
      <c r="AX243" s="13" t="s">
        <v>78</v>
      </c>
      <c r="AY243" s="220" t="s">
        <v>167</v>
      </c>
    </row>
    <row r="244" spans="2:65" s="11" customFormat="1" ht="29.85" customHeight="1">
      <c r="B244" s="167"/>
      <c r="D244" s="168" t="s">
        <v>70</v>
      </c>
      <c r="E244" s="178" t="s">
        <v>263</v>
      </c>
      <c r="F244" s="178" t="s">
        <v>264</v>
      </c>
      <c r="I244" s="170"/>
      <c r="J244" s="179">
        <f>BK244</f>
        <v>0</v>
      </c>
      <c r="L244" s="167"/>
      <c r="M244" s="172"/>
      <c r="N244" s="173"/>
      <c r="O244" s="173"/>
      <c r="P244" s="174">
        <f>SUM(P245:P263)</f>
        <v>0</v>
      </c>
      <c r="Q244" s="173"/>
      <c r="R244" s="174">
        <f>SUM(R245:R263)</f>
        <v>0</v>
      </c>
      <c r="S244" s="173"/>
      <c r="T244" s="175">
        <f>SUM(T245:T263)</f>
        <v>0</v>
      </c>
      <c r="AR244" s="168" t="s">
        <v>78</v>
      </c>
      <c r="AT244" s="176" t="s">
        <v>70</v>
      </c>
      <c r="AU244" s="176" t="s">
        <v>78</v>
      </c>
      <c r="AY244" s="168" t="s">
        <v>167</v>
      </c>
      <c r="BK244" s="177">
        <f>SUM(BK245:BK263)</f>
        <v>0</v>
      </c>
    </row>
    <row r="245" spans="2:65" s="1" customFormat="1" ht="25.5" customHeight="1">
      <c r="B245" s="180"/>
      <c r="C245" s="181" t="s">
        <v>443</v>
      </c>
      <c r="D245" s="181" t="s">
        <v>169</v>
      </c>
      <c r="E245" s="182" t="s">
        <v>266</v>
      </c>
      <c r="F245" s="183" t="s">
        <v>267</v>
      </c>
      <c r="G245" s="184" t="s">
        <v>268</v>
      </c>
      <c r="H245" s="185">
        <v>12.3</v>
      </c>
      <c r="I245" s="186"/>
      <c r="J245" s="187">
        <f>ROUND(I245*H245,2)</f>
        <v>0</v>
      </c>
      <c r="K245" s="183" t="s">
        <v>179</v>
      </c>
      <c r="L245" s="41"/>
      <c r="M245" s="188" t="s">
        <v>5</v>
      </c>
      <c r="N245" s="189" t="s">
        <v>42</v>
      </c>
      <c r="O245" s="42"/>
      <c r="P245" s="190">
        <f>O245*H245</f>
        <v>0</v>
      </c>
      <c r="Q245" s="190">
        <v>0</v>
      </c>
      <c r="R245" s="190">
        <f>Q245*H245</f>
        <v>0</v>
      </c>
      <c r="S245" s="190">
        <v>0</v>
      </c>
      <c r="T245" s="191">
        <f>S245*H245</f>
        <v>0</v>
      </c>
      <c r="AR245" s="24" t="s">
        <v>173</v>
      </c>
      <c r="AT245" s="24" t="s">
        <v>169</v>
      </c>
      <c r="AU245" s="24" t="s">
        <v>80</v>
      </c>
      <c r="AY245" s="24" t="s">
        <v>167</v>
      </c>
      <c r="BE245" s="192">
        <f>IF(N245="základní",J245,0)</f>
        <v>0</v>
      </c>
      <c r="BF245" s="192">
        <f>IF(N245="snížená",J245,0)</f>
        <v>0</v>
      </c>
      <c r="BG245" s="192">
        <f>IF(N245="zákl. přenesená",J245,0)</f>
        <v>0</v>
      </c>
      <c r="BH245" s="192">
        <f>IF(N245="sníž. přenesená",J245,0)</f>
        <v>0</v>
      </c>
      <c r="BI245" s="192">
        <f>IF(N245="nulová",J245,0)</f>
        <v>0</v>
      </c>
      <c r="BJ245" s="24" t="s">
        <v>78</v>
      </c>
      <c r="BK245" s="192">
        <f>ROUND(I245*H245,2)</f>
        <v>0</v>
      </c>
      <c r="BL245" s="24" t="s">
        <v>173</v>
      </c>
      <c r="BM245" s="24" t="s">
        <v>960</v>
      </c>
    </row>
    <row r="246" spans="2:65" s="1" customFormat="1" ht="27">
      <c r="B246" s="41"/>
      <c r="D246" s="193" t="s">
        <v>175</v>
      </c>
      <c r="F246" s="194" t="s">
        <v>270</v>
      </c>
      <c r="I246" s="195"/>
      <c r="L246" s="41"/>
      <c r="M246" s="196"/>
      <c r="N246" s="42"/>
      <c r="O246" s="42"/>
      <c r="P246" s="42"/>
      <c r="Q246" s="42"/>
      <c r="R246" s="42"/>
      <c r="S246" s="42"/>
      <c r="T246" s="70"/>
      <c r="AT246" s="24" t="s">
        <v>175</v>
      </c>
      <c r="AU246" s="24" t="s">
        <v>80</v>
      </c>
    </row>
    <row r="247" spans="2:65" s="1" customFormat="1" ht="25.5" customHeight="1">
      <c r="B247" s="180"/>
      <c r="C247" s="181" t="s">
        <v>445</v>
      </c>
      <c r="D247" s="181" t="s">
        <v>169</v>
      </c>
      <c r="E247" s="182" t="s">
        <v>272</v>
      </c>
      <c r="F247" s="183" t="s">
        <v>273</v>
      </c>
      <c r="G247" s="184" t="s">
        <v>268</v>
      </c>
      <c r="H247" s="185">
        <v>110.7</v>
      </c>
      <c r="I247" s="186"/>
      <c r="J247" s="187">
        <f>ROUND(I247*H247,2)</f>
        <v>0</v>
      </c>
      <c r="K247" s="183" t="s">
        <v>179</v>
      </c>
      <c r="L247" s="41"/>
      <c r="M247" s="188" t="s">
        <v>5</v>
      </c>
      <c r="N247" s="189" t="s">
        <v>42</v>
      </c>
      <c r="O247" s="42"/>
      <c r="P247" s="190">
        <f>O247*H247</f>
        <v>0</v>
      </c>
      <c r="Q247" s="190">
        <v>0</v>
      </c>
      <c r="R247" s="190">
        <f>Q247*H247</f>
        <v>0</v>
      </c>
      <c r="S247" s="190">
        <v>0</v>
      </c>
      <c r="T247" s="191">
        <f>S247*H247</f>
        <v>0</v>
      </c>
      <c r="AR247" s="24" t="s">
        <v>173</v>
      </c>
      <c r="AT247" s="24" t="s">
        <v>169</v>
      </c>
      <c r="AU247" s="24" t="s">
        <v>80</v>
      </c>
      <c r="AY247" s="24" t="s">
        <v>167</v>
      </c>
      <c r="BE247" s="192">
        <f>IF(N247="základní",J247,0)</f>
        <v>0</v>
      </c>
      <c r="BF247" s="192">
        <f>IF(N247="snížená",J247,0)</f>
        <v>0</v>
      </c>
      <c r="BG247" s="192">
        <f>IF(N247="zákl. přenesená",J247,0)</f>
        <v>0</v>
      </c>
      <c r="BH247" s="192">
        <f>IF(N247="sníž. přenesená",J247,0)</f>
        <v>0</v>
      </c>
      <c r="BI247" s="192">
        <f>IF(N247="nulová",J247,0)</f>
        <v>0</v>
      </c>
      <c r="BJ247" s="24" t="s">
        <v>78</v>
      </c>
      <c r="BK247" s="192">
        <f>ROUND(I247*H247,2)</f>
        <v>0</v>
      </c>
      <c r="BL247" s="24" t="s">
        <v>173</v>
      </c>
      <c r="BM247" s="24" t="s">
        <v>961</v>
      </c>
    </row>
    <row r="248" spans="2:65" s="1" customFormat="1" ht="27">
      <c r="B248" s="41"/>
      <c r="D248" s="193" t="s">
        <v>175</v>
      </c>
      <c r="F248" s="194" t="s">
        <v>275</v>
      </c>
      <c r="I248" s="195"/>
      <c r="L248" s="41"/>
      <c r="M248" s="196"/>
      <c r="N248" s="42"/>
      <c r="O248" s="42"/>
      <c r="P248" s="42"/>
      <c r="Q248" s="42"/>
      <c r="R248" s="42"/>
      <c r="S248" s="42"/>
      <c r="T248" s="70"/>
      <c r="AT248" s="24" t="s">
        <v>175</v>
      </c>
      <c r="AU248" s="24" t="s">
        <v>80</v>
      </c>
    </row>
    <row r="249" spans="2:65" s="12" customFormat="1">
      <c r="B249" s="198"/>
      <c r="D249" s="193" t="s">
        <v>184</v>
      </c>
      <c r="F249" s="200" t="s">
        <v>962</v>
      </c>
      <c r="H249" s="201">
        <v>110.7</v>
      </c>
      <c r="I249" s="202"/>
      <c r="L249" s="198"/>
      <c r="M249" s="203"/>
      <c r="N249" s="204"/>
      <c r="O249" s="204"/>
      <c r="P249" s="204"/>
      <c r="Q249" s="204"/>
      <c r="R249" s="204"/>
      <c r="S249" s="204"/>
      <c r="T249" s="205"/>
      <c r="AT249" s="199" t="s">
        <v>184</v>
      </c>
      <c r="AU249" s="199" t="s">
        <v>80</v>
      </c>
      <c r="AV249" s="12" t="s">
        <v>80</v>
      </c>
      <c r="AW249" s="12" t="s">
        <v>6</v>
      </c>
      <c r="AX249" s="12" t="s">
        <v>78</v>
      </c>
      <c r="AY249" s="199" t="s">
        <v>167</v>
      </c>
    </row>
    <row r="250" spans="2:65" s="1" customFormat="1" ht="25.5" customHeight="1">
      <c r="B250" s="180"/>
      <c r="C250" s="181" t="s">
        <v>447</v>
      </c>
      <c r="D250" s="181" t="s">
        <v>169</v>
      </c>
      <c r="E250" s="182" t="s">
        <v>278</v>
      </c>
      <c r="F250" s="183" t="s">
        <v>279</v>
      </c>
      <c r="G250" s="184" t="s">
        <v>268</v>
      </c>
      <c r="H250" s="185">
        <v>5.5430000000000001</v>
      </c>
      <c r="I250" s="186"/>
      <c r="J250" s="187">
        <f>ROUND(I250*H250,2)</f>
        <v>0</v>
      </c>
      <c r="K250" s="183" t="s">
        <v>179</v>
      </c>
      <c r="L250" s="41"/>
      <c r="M250" s="188" t="s">
        <v>5</v>
      </c>
      <c r="N250" s="189" t="s">
        <v>42</v>
      </c>
      <c r="O250" s="42"/>
      <c r="P250" s="190">
        <f>O250*H250</f>
        <v>0</v>
      </c>
      <c r="Q250" s="190">
        <v>0</v>
      </c>
      <c r="R250" s="190">
        <f>Q250*H250</f>
        <v>0</v>
      </c>
      <c r="S250" s="190">
        <v>0</v>
      </c>
      <c r="T250" s="191">
        <f>S250*H250</f>
        <v>0</v>
      </c>
      <c r="AR250" s="24" t="s">
        <v>173</v>
      </c>
      <c r="AT250" s="24" t="s">
        <v>169</v>
      </c>
      <c r="AU250" s="24" t="s">
        <v>80</v>
      </c>
      <c r="AY250" s="24" t="s">
        <v>167</v>
      </c>
      <c r="BE250" s="192">
        <f>IF(N250="základní",J250,0)</f>
        <v>0</v>
      </c>
      <c r="BF250" s="192">
        <f>IF(N250="snížená",J250,0)</f>
        <v>0</v>
      </c>
      <c r="BG250" s="192">
        <f>IF(N250="zákl. přenesená",J250,0)</f>
        <v>0</v>
      </c>
      <c r="BH250" s="192">
        <f>IF(N250="sníž. přenesená",J250,0)</f>
        <v>0</v>
      </c>
      <c r="BI250" s="192">
        <f>IF(N250="nulová",J250,0)</f>
        <v>0</v>
      </c>
      <c r="BJ250" s="24" t="s">
        <v>78</v>
      </c>
      <c r="BK250" s="192">
        <f>ROUND(I250*H250,2)</f>
        <v>0</v>
      </c>
      <c r="BL250" s="24" t="s">
        <v>173</v>
      </c>
      <c r="BM250" s="24" t="s">
        <v>963</v>
      </c>
    </row>
    <row r="251" spans="2:65" s="1" customFormat="1" ht="27">
      <c r="B251" s="41"/>
      <c r="D251" s="193" t="s">
        <v>175</v>
      </c>
      <c r="F251" s="194" t="s">
        <v>281</v>
      </c>
      <c r="I251" s="195"/>
      <c r="L251" s="41"/>
      <c r="M251" s="196"/>
      <c r="N251" s="42"/>
      <c r="O251" s="42"/>
      <c r="P251" s="42"/>
      <c r="Q251" s="42"/>
      <c r="R251" s="42"/>
      <c r="S251" s="42"/>
      <c r="T251" s="70"/>
      <c r="AT251" s="24" t="s">
        <v>175</v>
      </c>
      <c r="AU251" s="24" t="s">
        <v>80</v>
      </c>
    </row>
    <row r="252" spans="2:65" s="12" customFormat="1">
      <c r="B252" s="198"/>
      <c r="D252" s="193" t="s">
        <v>184</v>
      </c>
      <c r="E252" s="199" t="s">
        <v>5</v>
      </c>
      <c r="F252" s="200" t="s">
        <v>964</v>
      </c>
      <c r="H252" s="201">
        <v>5.5430000000000001</v>
      </c>
      <c r="I252" s="202"/>
      <c r="L252" s="198"/>
      <c r="M252" s="203"/>
      <c r="N252" s="204"/>
      <c r="O252" s="204"/>
      <c r="P252" s="204"/>
      <c r="Q252" s="204"/>
      <c r="R252" s="204"/>
      <c r="S252" s="204"/>
      <c r="T252" s="205"/>
      <c r="AT252" s="199" t="s">
        <v>184</v>
      </c>
      <c r="AU252" s="199" t="s">
        <v>80</v>
      </c>
      <c r="AV252" s="12" t="s">
        <v>80</v>
      </c>
      <c r="AW252" s="12" t="s">
        <v>35</v>
      </c>
      <c r="AX252" s="12" t="s">
        <v>78</v>
      </c>
      <c r="AY252" s="199" t="s">
        <v>167</v>
      </c>
    </row>
    <row r="253" spans="2:65" s="1" customFormat="1" ht="25.5" customHeight="1">
      <c r="B253" s="180"/>
      <c r="C253" s="181" t="s">
        <v>331</v>
      </c>
      <c r="D253" s="181" t="s">
        <v>169</v>
      </c>
      <c r="E253" s="182" t="s">
        <v>965</v>
      </c>
      <c r="F253" s="183" t="s">
        <v>966</v>
      </c>
      <c r="G253" s="184" t="s">
        <v>268</v>
      </c>
      <c r="H253" s="185">
        <v>4.3079999999999998</v>
      </c>
      <c r="I253" s="186"/>
      <c r="J253" s="187">
        <f>ROUND(I253*H253,2)</f>
        <v>0</v>
      </c>
      <c r="K253" s="183" t="s">
        <v>179</v>
      </c>
      <c r="L253" s="41"/>
      <c r="M253" s="188" t="s">
        <v>5</v>
      </c>
      <c r="N253" s="189" t="s">
        <v>42</v>
      </c>
      <c r="O253" s="42"/>
      <c r="P253" s="190">
        <f>O253*H253</f>
        <v>0</v>
      </c>
      <c r="Q253" s="190">
        <v>0</v>
      </c>
      <c r="R253" s="190">
        <f>Q253*H253</f>
        <v>0</v>
      </c>
      <c r="S253" s="190">
        <v>0</v>
      </c>
      <c r="T253" s="191">
        <f>S253*H253</f>
        <v>0</v>
      </c>
      <c r="AR253" s="24" t="s">
        <v>173</v>
      </c>
      <c r="AT253" s="24" t="s">
        <v>169</v>
      </c>
      <c r="AU253" s="24" t="s">
        <v>80</v>
      </c>
      <c r="AY253" s="24" t="s">
        <v>167</v>
      </c>
      <c r="BE253" s="192">
        <f>IF(N253="základní",J253,0)</f>
        <v>0</v>
      </c>
      <c r="BF253" s="192">
        <f>IF(N253="snížená",J253,0)</f>
        <v>0</v>
      </c>
      <c r="BG253" s="192">
        <f>IF(N253="zákl. přenesená",J253,0)</f>
        <v>0</v>
      </c>
      <c r="BH253" s="192">
        <f>IF(N253="sníž. přenesená",J253,0)</f>
        <v>0</v>
      </c>
      <c r="BI253" s="192">
        <f>IF(N253="nulová",J253,0)</f>
        <v>0</v>
      </c>
      <c r="BJ253" s="24" t="s">
        <v>78</v>
      </c>
      <c r="BK253" s="192">
        <f>ROUND(I253*H253,2)</f>
        <v>0</v>
      </c>
      <c r="BL253" s="24" t="s">
        <v>173</v>
      </c>
      <c r="BM253" s="24" t="s">
        <v>967</v>
      </c>
    </row>
    <row r="254" spans="2:65" s="1" customFormat="1" ht="27">
      <c r="B254" s="41"/>
      <c r="D254" s="193" t="s">
        <v>175</v>
      </c>
      <c r="F254" s="194" t="s">
        <v>968</v>
      </c>
      <c r="I254" s="195"/>
      <c r="L254" s="41"/>
      <c r="M254" s="196"/>
      <c r="N254" s="42"/>
      <c r="O254" s="42"/>
      <c r="P254" s="42"/>
      <c r="Q254" s="42"/>
      <c r="R254" s="42"/>
      <c r="S254" s="42"/>
      <c r="T254" s="70"/>
      <c r="AT254" s="24" t="s">
        <v>175</v>
      </c>
      <c r="AU254" s="24" t="s">
        <v>80</v>
      </c>
    </row>
    <row r="255" spans="2:65" s="12" customFormat="1">
      <c r="B255" s="198"/>
      <c r="D255" s="193" t="s">
        <v>184</v>
      </c>
      <c r="E255" s="199" t="s">
        <v>5</v>
      </c>
      <c r="F255" s="200" t="s">
        <v>969</v>
      </c>
      <c r="H255" s="201">
        <v>4.3079999999999998</v>
      </c>
      <c r="I255" s="202"/>
      <c r="L255" s="198"/>
      <c r="M255" s="203"/>
      <c r="N255" s="204"/>
      <c r="O255" s="204"/>
      <c r="P255" s="204"/>
      <c r="Q255" s="204"/>
      <c r="R255" s="204"/>
      <c r="S255" s="204"/>
      <c r="T255" s="205"/>
      <c r="AT255" s="199" t="s">
        <v>184</v>
      </c>
      <c r="AU255" s="199" t="s">
        <v>80</v>
      </c>
      <c r="AV255" s="12" t="s">
        <v>80</v>
      </c>
      <c r="AW255" s="12" t="s">
        <v>35</v>
      </c>
      <c r="AX255" s="12" t="s">
        <v>78</v>
      </c>
      <c r="AY255" s="199" t="s">
        <v>167</v>
      </c>
    </row>
    <row r="256" spans="2:65" s="1" customFormat="1" ht="25.5" customHeight="1">
      <c r="B256" s="180"/>
      <c r="C256" s="181" t="s">
        <v>451</v>
      </c>
      <c r="D256" s="181" t="s">
        <v>169</v>
      </c>
      <c r="E256" s="182" t="s">
        <v>970</v>
      </c>
      <c r="F256" s="183" t="s">
        <v>971</v>
      </c>
      <c r="G256" s="184" t="s">
        <v>268</v>
      </c>
      <c r="H256" s="185">
        <v>0.495</v>
      </c>
      <c r="I256" s="186"/>
      <c r="J256" s="187">
        <f>ROUND(I256*H256,2)</f>
        <v>0</v>
      </c>
      <c r="K256" s="183" t="s">
        <v>179</v>
      </c>
      <c r="L256" s="41"/>
      <c r="M256" s="188" t="s">
        <v>5</v>
      </c>
      <c r="N256" s="189" t="s">
        <v>42</v>
      </c>
      <c r="O256" s="42"/>
      <c r="P256" s="190">
        <f>O256*H256</f>
        <v>0</v>
      </c>
      <c r="Q256" s="190">
        <v>0</v>
      </c>
      <c r="R256" s="190">
        <f>Q256*H256</f>
        <v>0</v>
      </c>
      <c r="S256" s="190">
        <v>0</v>
      </c>
      <c r="T256" s="191">
        <f>S256*H256</f>
        <v>0</v>
      </c>
      <c r="AR256" s="24" t="s">
        <v>173</v>
      </c>
      <c r="AT256" s="24" t="s">
        <v>169</v>
      </c>
      <c r="AU256" s="24" t="s">
        <v>80</v>
      </c>
      <c r="AY256" s="24" t="s">
        <v>167</v>
      </c>
      <c r="BE256" s="192">
        <f>IF(N256="základní",J256,0)</f>
        <v>0</v>
      </c>
      <c r="BF256" s="192">
        <f>IF(N256="snížená",J256,0)</f>
        <v>0</v>
      </c>
      <c r="BG256" s="192">
        <f>IF(N256="zákl. přenesená",J256,0)</f>
        <v>0</v>
      </c>
      <c r="BH256" s="192">
        <f>IF(N256="sníž. přenesená",J256,0)</f>
        <v>0</v>
      </c>
      <c r="BI256" s="192">
        <f>IF(N256="nulová",J256,0)</f>
        <v>0</v>
      </c>
      <c r="BJ256" s="24" t="s">
        <v>78</v>
      </c>
      <c r="BK256" s="192">
        <f>ROUND(I256*H256,2)</f>
        <v>0</v>
      </c>
      <c r="BL256" s="24" t="s">
        <v>173</v>
      </c>
      <c r="BM256" s="24" t="s">
        <v>972</v>
      </c>
    </row>
    <row r="257" spans="2:65" s="1" customFormat="1" ht="27">
      <c r="B257" s="41"/>
      <c r="D257" s="193" t="s">
        <v>175</v>
      </c>
      <c r="F257" s="194" t="s">
        <v>973</v>
      </c>
      <c r="I257" s="195"/>
      <c r="L257" s="41"/>
      <c r="M257" s="196"/>
      <c r="N257" s="42"/>
      <c r="O257" s="42"/>
      <c r="P257" s="42"/>
      <c r="Q257" s="42"/>
      <c r="R257" s="42"/>
      <c r="S257" s="42"/>
      <c r="T257" s="70"/>
      <c r="AT257" s="24" t="s">
        <v>175</v>
      </c>
      <c r="AU257" s="24" t="s">
        <v>80</v>
      </c>
    </row>
    <row r="258" spans="2:65" s="12" customFormat="1">
      <c r="B258" s="198"/>
      <c r="D258" s="193" t="s">
        <v>184</v>
      </c>
      <c r="E258" s="199" t="s">
        <v>5</v>
      </c>
      <c r="F258" s="200" t="s">
        <v>974</v>
      </c>
      <c r="H258" s="201">
        <v>0.495</v>
      </c>
      <c r="I258" s="202"/>
      <c r="L258" s="198"/>
      <c r="M258" s="203"/>
      <c r="N258" s="204"/>
      <c r="O258" s="204"/>
      <c r="P258" s="204"/>
      <c r="Q258" s="204"/>
      <c r="R258" s="204"/>
      <c r="S258" s="204"/>
      <c r="T258" s="205"/>
      <c r="AT258" s="199" t="s">
        <v>184</v>
      </c>
      <c r="AU258" s="199" t="s">
        <v>80</v>
      </c>
      <c r="AV258" s="12" t="s">
        <v>80</v>
      </c>
      <c r="AW258" s="12" t="s">
        <v>35</v>
      </c>
      <c r="AX258" s="12" t="s">
        <v>78</v>
      </c>
      <c r="AY258" s="199" t="s">
        <v>167</v>
      </c>
    </row>
    <row r="259" spans="2:65" s="1" customFormat="1" ht="25.5" customHeight="1">
      <c r="B259" s="180"/>
      <c r="C259" s="181" t="s">
        <v>455</v>
      </c>
      <c r="D259" s="181" t="s">
        <v>169</v>
      </c>
      <c r="E259" s="182" t="s">
        <v>975</v>
      </c>
      <c r="F259" s="183" t="s">
        <v>976</v>
      </c>
      <c r="G259" s="184" t="s">
        <v>268</v>
      </c>
      <c r="H259" s="185">
        <v>1.873</v>
      </c>
      <c r="I259" s="186"/>
      <c r="J259" s="187">
        <f>ROUND(I259*H259,2)</f>
        <v>0</v>
      </c>
      <c r="K259" s="183" t="s">
        <v>179</v>
      </c>
      <c r="L259" s="41"/>
      <c r="M259" s="188" t="s">
        <v>5</v>
      </c>
      <c r="N259" s="189" t="s">
        <v>42</v>
      </c>
      <c r="O259" s="42"/>
      <c r="P259" s="190">
        <f>O259*H259</f>
        <v>0</v>
      </c>
      <c r="Q259" s="190">
        <v>0</v>
      </c>
      <c r="R259" s="190">
        <f>Q259*H259</f>
        <v>0</v>
      </c>
      <c r="S259" s="190">
        <v>0</v>
      </c>
      <c r="T259" s="191">
        <f>S259*H259</f>
        <v>0</v>
      </c>
      <c r="AR259" s="24" t="s">
        <v>173</v>
      </c>
      <c r="AT259" s="24" t="s">
        <v>169</v>
      </c>
      <c r="AU259" s="24" t="s">
        <v>80</v>
      </c>
      <c r="AY259" s="24" t="s">
        <v>167</v>
      </c>
      <c r="BE259" s="192">
        <f>IF(N259="základní",J259,0)</f>
        <v>0</v>
      </c>
      <c r="BF259" s="192">
        <f>IF(N259="snížená",J259,0)</f>
        <v>0</v>
      </c>
      <c r="BG259" s="192">
        <f>IF(N259="zákl. přenesená",J259,0)</f>
        <v>0</v>
      </c>
      <c r="BH259" s="192">
        <f>IF(N259="sníž. přenesená",J259,0)</f>
        <v>0</v>
      </c>
      <c r="BI259" s="192">
        <f>IF(N259="nulová",J259,0)</f>
        <v>0</v>
      </c>
      <c r="BJ259" s="24" t="s">
        <v>78</v>
      </c>
      <c r="BK259" s="192">
        <f>ROUND(I259*H259,2)</f>
        <v>0</v>
      </c>
      <c r="BL259" s="24" t="s">
        <v>173</v>
      </c>
      <c r="BM259" s="24" t="s">
        <v>977</v>
      </c>
    </row>
    <row r="260" spans="2:65" s="1" customFormat="1" ht="27">
      <c r="B260" s="41"/>
      <c r="D260" s="193" t="s">
        <v>175</v>
      </c>
      <c r="F260" s="194" t="s">
        <v>978</v>
      </c>
      <c r="I260" s="195"/>
      <c r="L260" s="41"/>
      <c r="M260" s="196"/>
      <c r="N260" s="42"/>
      <c r="O260" s="42"/>
      <c r="P260" s="42"/>
      <c r="Q260" s="42"/>
      <c r="R260" s="42"/>
      <c r="S260" s="42"/>
      <c r="T260" s="70"/>
      <c r="AT260" s="24" t="s">
        <v>175</v>
      </c>
      <c r="AU260" s="24" t="s">
        <v>80</v>
      </c>
    </row>
    <row r="261" spans="2:65" s="1" customFormat="1" ht="25.5" customHeight="1">
      <c r="B261" s="180"/>
      <c r="C261" s="181" t="s">
        <v>457</v>
      </c>
      <c r="D261" s="181" t="s">
        <v>169</v>
      </c>
      <c r="E261" s="182" t="s">
        <v>979</v>
      </c>
      <c r="F261" s="183" t="s">
        <v>980</v>
      </c>
      <c r="G261" s="184" t="s">
        <v>268</v>
      </c>
      <c r="H261" s="185">
        <v>0.08</v>
      </c>
      <c r="I261" s="186"/>
      <c r="J261" s="187">
        <f>ROUND(I261*H261,2)</f>
        <v>0</v>
      </c>
      <c r="K261" s="183" t="s">
        <v>179</v>
      </c>
      <c r="L261" s="41"/>
      <c r="M261" s="188" t="s">
        <v>5</v>
      </c>
      <c r="N261" s="189" t="s">
        <v>42</v>
      </c>
      <c r="O261" s="42"/>
      <c r="P261" s="190">
        <f>O261*H261</f>
        <v>0</v>
      </c>
      <c r="Q261" s="190">
        <v>0</v>
      </c>
      <c r="R261" s="190">
        <f>Q261*H261</f>
        <v>0</v>
      </c>
      <c r="S261" s="190">
        <v>0</v>
      </c>
      <c r="T261" s="191">
        <f>S261*H261</f>
        <v>0</v>
      </c>
      <c r="AR261" s="24" t="s">
        <v>173</v>
      </c>
      <c r="AT261" s="24" t="s">
        <v>169</v>
      </c>
      <c r="AU261" s="24" t="s">
        <v>80</v>
      </c>
      <c r="AY261" s="24" t="s">
        <v>167</v>
      </c>
      <c r="BE261" s="192">
        <f>IF(N261="základní",J261,0)</f>
        <v>0</v>
      </c>
      <c r="BF261" s="192">
        <f>IF(N261="snížená",J261,0)</f>
        <v>0</v>
      </c>
      <c r="BG261" s="192">
        <f>IF(N261="zákl. přenesená",J261,0)</f>
        <v>0</v>
      </c>
      <c r="BH261" s="192">
        <f>IF(N261="sníž. přenesená",J261,0)</f>
        <v>0</v>
      </c>
      <c r="BI261" s="192">
        <f>IF(N261="nulová",J261,0)</f>
        <v>0</v>
      </c>
      <c r="BJ261" s="24" t="s">
        <v>78</v>
      </c>
      <c r="BK261" s="192">
        <f>ROUND(I261*H261,2)</f>
        <v>0</v>
      </c>
      <c r="BL261" s="24" t="s">
        <v>173</v>
      </c>
      <c r="BM261" s="24" t="s">
        <v>981</v>
      </c>
    </row>
    <row r="262" spans="2:65" s="1" customFormat="1" ht="27">
      <c r="B262" s="41"/>
      <c r="D262" s="193" t="s">
        <v>175</v>
      </c>
      <c r="F262" s="194" t="s">
        <v>982</v>
      </c>
      <c r="I262" s="195"/>
      <c r="L262" s="41"/>
      <c r="M262" s="196"/>
      <c r="N262" s="42"/>
      <c r="O262" s="42"/>
      <c r="P262" s="42"/>
      <c r="Q262" s="42"/>
      <c r="R262" s="42"/>
      <c r="S262" s="42"/>
      <c r="T262" s="70"/>
      <c r="AT262" s="24" t="s">
        <v>175</v>
      </c>
      <c r="AU262" s="24" t="s">
        <v>80</v>
      </c>
    </row>
    <row r="263" spans="2:65" s="12" customFormat="1">
      <c r="B263" s="198"/>
      <c r="D263" s="193" t="s">
        <v>184</v>
      </c>
      <c r="E263" s="199" t="s">
        <v>5</v>
      </c>
      <c r="F263" s="200" t="s">
        <v>983</v>
      </c>
      <c r="H263" s="201">
        <v>0.08</v>
      </c>
      <c r="I263" s="202"/>
      <c r="L263" s="198"/>
      <c r="M263" s="203"/>
      <c r="N263" s="204"/>
      <c r="O263" s="204"/>
      <c r="P263" s="204"/>
      <c r="Q263" s="204"/>
      <c r="R263" s="204"/>
      <c r="S263" s="204"/>
      <c r="T263" s="205"/>
      <c r="AT263" s="199" t="s">
        <v>184</v>
      </c>
      <c r="AU263" s="199" t="s">
        <v>80</v>
      </c>
      <c r="AV263" s="12" t="s">
        <v>80</v>
      </c>
      <c r="AW263" s="12" t="s">
        <v>35</v>
      </c>
      <c r="AX263" s="12" t="s">
        <v>78</v>
      </c>
      <c r="AY263" s="199" t="s">
        <v>167</v>
      </c>
    </row>
    <row r="264" spans="2:65" s="11" customFormat="1" ht="29.85" customHeight="1">
      <c r="B264" s="167"/>
      <c r="D264" s="168" t="s">
        <v>70</v>
      </c>
      <c r="E264" s="178" t="s">
        <v>282</v>
      </c>
      <c r="F264" s="178" t="s">
        <v>283</v>
      </c>
      <c r="I264" s="170"/>
      <c r="J264" s="179">
        <f>BK264</f>
        <v>0</v>
      </c>
      <c r="L264" s="167"/>
      <c r="M264" s="172"/>
      <c r="N264" s="173"/>
      <c r="O264" s="173"/>
      <c r="P264" s="174">
        <f>SUM(P265:P266)</f>
        <v>0</v>
      </c>
      <c r="Q264" s="173"/>
      <c r="R264" s="174">
        <f>SUM(R265:R266)</f>
        <v>0</v>
      </c>
      <c r="S264" s="173"/>
      <c r="T264" s="175">
        <f>SUM(T265:T266)</f>
        <v>0</v>
      </c>
      <c r="AR264" s="168" t="s">
        <v>78</v>
      </c>
      <c r="AT264" s="176" t="s">
        <v>70</v>
      </c>
      <c r="AU264" s="176" t="s">
        <v>78</v>
      </c>
      <c r="AY264" s="168" t="s">
        <v>167</v>
      </c>
      <c r="BK264" s="177">
        <f>SUM(BK265:BK266)</f>
        <v>0</v>
      </c>
    </row>
    <row r="265" spans="2:65" s="1" customFormat="1" ht="16.5" customHeight="1">
      <c r="B265" s="180"/>
      <c r="C265" s="181" t="s">
        <v>460</v>
      </c>
      <c r="D265" s="181" t="s">
        <v>169</v>
      </c>
      <c r="E265" s="182" t="s">
        <v>984</v>
      </c>
      <c r="F265" s="183" t="s">
        <v>985</v>
      </c>
      <c r="G265" s="184" t="s">
        <v>268</v>
      </c>
      <c r="H265" s="185">
        <v>8.76</v>
      </c>
      <c r="I265" s="186"/>
      <c r="J265" s="187">
        <f>ROUND(I265*H265,2)</f>
        <v>0</v>
      </c>
      <c r="K265" s="183" t="s">
        <v>179</v>
      </c>
      <c r="L265" s="41"/>
      <c r="M265" s="188" t="s">
        <v>5</v>
      </c>
      <c r="N265" s="189" t="s">
        <v>42</v>
      </c>
      <c r="O265" s="42"/>
      <c r="P265" s="190">
        <f>O265*H265</f>
        <v>0</v>
      </c>
      <c r="Q265" s="190">
        <v>0</v>
      </c>
      <c r="R265" s="190">
        <f>Q265*H265</f>
        <v>0</v>
      </c>
      <c r="S265" s="190">
        <v>0</v>
      </c>
      <c r="T265" s="191">
        <f>S265*H265</f>
        <v>0</v>
      </c>
      <c r="AR265" s="24" t="s">
        <v>173</v>
      </c>
      <c r="AT265" s="24" t="s">
        <v>169</v>
      </c>
      <c r="AU265" s="24" t="s">
        <v>80</v>
      </c>
      <c r="AY265" s="24" t="s">
        <v>167</v>
      </c>
      <c r="BE265" s="192">
        <f>IF(N265="základní",J265,0)</f>
        <v>0</v>
      </c>
      <c r="BF265" s="192">
        <f>IF(N265="snížená",J265,0)</f>
        <v>0</v>
      </c>
      <c r="BG265" s="192">
        <f>IF(N265="zákl. přenesená",J265,0)</f>
        <v>0</v>
      </c>
      <c r="BH265" s="192">
        <f>IF(N265="sníž. přenesená",J265,0)</f>
        <v>0</v>
      </c>
      <c r="BI265" s="192">
        <f>IF(N265="nulová",J265,0)</f>
        <v>0</v>
      </c>
      <c r="BJ265" s="24" t="s">
        <v>78</v>
      </c>
      <c r="BK265" s="192">
        <f>ROUND(I265*H265,2)</f>
        <v>0</v>
      </c>
      <c r="BL265" s="24" t="s">
        <v>173</v>
      </c>
      <c r="BM265" s="24" t="s">
        <v>986</v>
      </c>
    </row>
    <row r="266" spans="2:65" s="1" customFormat="1" ht="40.5">
      <c r="B266" s="41"/>
      <c r="D266" s="193" t="s">
        <v>175</v>
      </c>
      <c r="F266" s="194" t="s">
        <v>987</v>
      </c>
      <c r="I266" s="195"/>
      <c r="L266" s="41"/>
      <c r="M266" s="196"/>
      <c r="N266" s="42"/>
      <c r="O266" s="42"/>
      <c r="P266" s="42"/>
      <c r="Q266" s="42"/>
      <c r="R266" s="42"/>
      <c r="S266" s="42"/>
      <c r="T266" s="70"/>
      <c r="AT266" s="24" t="s">
        <v>175</v>
      </c>
      <c r="AU266" s="24" t="s">
        <v>80</v>
      </c>
    </row>
    <row r="267" spans="2:65" s="11" customFormat="1" ht="37.35" customHeight="1">
      <c r="B267" s="167"/>
      <c r="D267" s="168" t="s">
        <v>70</v>
      </c>
      <c r="E267" s="169" t="s">
        <v>288</v>
      </c>
      <c r="F267" s="169" t="s">
        <v>289</v>
      </c>
      <c r="I267" s="170"/>
      <c r="J267" s="171">
        <f>BK267</f>
        <v>0</v>
      </c>
      <c r="L267" s="167"/>
      <c r="M267" s="172"/>
      <c r="N267" s="173"/>
      <c r="O267" s="173"/>
      <c r="P267" s="174">
        <f>P268+P291+P304+P332+P342+P351+P392+P405+P423+P432+P453</f>
        <v>0</v>
      </c>
      <c r="Q267" s="173"/>
      <c r="R267" s="174">
        <f>R268+R291+R304+R332+R342+R351+R392+R405+R423+R432+R453</f>
        <v>0.28470353999999998</v>
      </c>
      <c r="S267" s="173"/>
      <c r="T267" s="175">
        <f>T268+T291+T304+T332+T342+T351+T392+T405+T423+T432+T453</f>
        <v>4.5082632</v>
      </c>
      <c r="AR267" s="168" t="s">
        <v>80</v>
      </c>
      <c r="AT267" s="176" t="s">
        <v>70</v>
      </c>
      <c r="AU267" s="176" t="s">
        <v>71</v>
      </c>
      <c r="AY267" s="168" t="s">
        <v>167</v>
      </c>
      <c r="BK267" s="177">
        <f>BK268+BK291+BK304+BK332+BK342+BK351+BK392+BK405+BK423+BK432+BK453</f>
        <v>0</v>
      </c>
    </row>
    <row r="268" spans="2:65" s="11" customFormat="1" ht="19.899999999999999" customHeight="1">
      <c r="B268" s="167"/>
      <c r="D268" s="168" t="s">
        <v>70</v>
      </c>
      <c r="E268" s="178" t="s">
        <v>988</v>
      </c>
      <c r="F268" s="178" t="s">
        <v>989</v>
      </c>
      <c r="I268" s="170"/>
      <c r="J268" s="179">
        <f>BK268</f>
        <v>0</v>
      </c>
      <c r="L268" s="167"/>
      <c r="M268" s="172"/>
      <c r="N268" s="173"/>
      <c r="O268" s="173"/>
      <c r="P268" s="174">
        <f>SUM(P269:P290)</f>
        <v>0</v>
      </c>
      <c r="Q268" s="173"/>
      <c r="R268" s="174">
        <f>SUM(R269:R290)</f>
        <v>3.0950000000000002E-2</v>
      </c>
      <c r="S268" s="173"/>
      <c r="T268" s="175">
        <f>SUM(T269:T290)</f>
        <v>4.7970000000000006E-2</v>
      </c>
      <c r="AR268" s="168" t="s">
        <v>80</v>
      </c>
      <c r="AT268" s="176" t="s">
        <v>70</v>
      </c>
      <c r="AU268" s="176" t="s">
        <v>78</v>
      </c>
      <c r="AY268" s="168" t="s">
        <v>167</v>
      </c>
      <c r="BK268" s="177">
        <f>SUM(BK269:BK290)</f>
        <v>0</v>
      </c>
    </row>
    <row r="269" spans="2:65" s="1" customFormat="1" ht="16.5" customHeight="1">
      <c r="B269" s="180"/>
      <c r="C269" s="181" t="s">
        <v>233</v>
      </c>
      <c r="D269" s="181" t="s">
        <v>169</v>
      </c>
      <c r="E269" s="182" t="s">
        <v>990</v>
      </c>
      <c r="F269" s="183" t="s">
        <v>991</v>
      </c>
      <c r="G269" s="184" t="s">
        <v>992</v>
      </c>
      <c r="H269" s="185">
        <v>1</v>
      </c>
      <c r="I269" s="186"/>
      <c r="J269" s="187">
        <f>ROUND(I269*H269,2)</f>
        <v>0</v>
      </c>
      <c r="K269" s="183" t="s">
        <v>179</v>
      </c>
      <c r="L269" s="41"/>
      <c r="M269" s="188" t="s">
        <v>5</v>
      </c>
      <c r="N269" s="189" t="s">
        <v>42</v>
      </c>
      <c r="O269" s="42"/>
      <c r="P269" s="190">
        <f>O269*H269</f>
        <v>0</v>
      </c>
      <c r="Q269" s="190">
        <v>0</v>
      </c>
      <c r="R269" s="190">
        <f>Q269*H269</f>
        <v>0</v>
      </c>
      <c r="S269" s="190">
        <v>1.933E-2</v>
      </c>
      <c r="T269" s="191">
        <f>S269*H269</f>
        <v>1.933E-2</v>
      </c>
      <c r="AR269" s="24" t="s">
        <v>256</v>
      </c>
      <c r="AT269" s="24" t="s">
        <v>169</v>
      </c>
      <c r="AU269" s="24" t="s">
        <v>80</v>
      </c>
      <c r="AY269" s="24" t="s">
        <v>167</v>
      </c>
      <c r="BE269" s="192">
        <f>IF(N269="základní",J269,0)</f>
        <v>0</v>
      </c>
      <c r="BF269" s="192">
        <f>IF(N269="snížená",J269,0)</f>
        <v>0</v>
      </c>
      <c r="BG269" s="192">
        <f>IF(N269="zákl. přenesená",J269,0)</f>
        <v>0</v>
      </c>
      <c r="BH269" s="192">
        <f>IF(N269="sníž. přenesená",J269,0)</f>
        <v>0</v>
      </c>
      <c r="BI269" s="192">
        <f>IF(N269="nulová",J269,0)</f>
        <v>0</v>
      </c>
      <c r="BJ269" s="24" t="s">
        <v>78</v>
      </c>
      <c r="BK269" s="192">
        <f>ROUND(I269*H269,2)</f>
        <v>0</v>
      </c>
      <c r="BL269" s="24" t="s">
        <v>256</v>
      </c>
      <c r="BM269" s="24" t="s">
        <v>993</v>
      </c>
    </row>
    <row r="270" spans="2:65" s="1" customFormat="1">
      <c r="B270" s="41"/>
      <c r="D270" s="193" t="s">
        <v>175</v>
      </c>
      <c r="F270" s="194" t="s">
        <v>994</v>
      </c>
      <c r="I270" s="195"/>
      <c r="L270" s="41"/>
      <c r="M270" s="196"/>
      <c r="N270" s="42"/>
      <c r="O270" s="42"/>
      <c r="P270" s="42"/>
      <c r="Q270" s="42"/>
      <c r="R270" s="42"/>
      <c r="S270" s="42"/>
      <c r="T270" s="70"/>
      <c r="AT270" s="24" t="s">
        <v>175</v>
      </c>
      <c r="AU270" s="24" t="s">
        <v>80</v>
      </c>
    </row>
    <row r="271" spans="2:65" s="1" customFormat="1" ht="27">
      <c r="B271" s="41"/>
      <c r="D271" s="193" t="s">
        <v>182</v>
      </c>
      <c r="F271" s="197" t="s">
        <v>820</v>
      </c>
      <c r="I271" s="195"/>
      <c r="L271" s="41"/>
      <c r="M271" s="196"/>
      <c r="N271" s="42"/>
      <c r="O271" s="42"/>
      <c r="P271" s="42"/>
      <c r="Q271" s="42"/>
      <c r="R271" s="42"/>
      <c r="S271" s="42"/>
      <c r="T271" s="70"/>
      <c r="AT271" s="24" t="s">
        <v>182</v>
      </c>
      <c r="AU271" s="24" t="s">
        <v>80</v>
      </c>
    </row>
    <row r="272" spans="2:65" s="1" customFormat="1" ht="25.5" customHeight="1">
      <c r="B272" s="180"/>
      <c r="C272" s="181" t="s">
        <v>463</v>
      </c>
      <c r="D272" s="181" t="s">
        <v>169</v>
      </c>
      <c r="E272" s="182" t="s">
        <v>995</v>
      </c>
      <c r="F272" s="183" t="s">
        <v>996</v>
      </c>
      <c r="G272" s="184" t="s">
        <v>992</v>
      </c>
      <c r="H272" s="185">
        <v>1</v>
      </c>
      <c r="I272" s="186"/>
      <c r="J272" s="187">
        <f>ROUND(I272*H272,2)</f>
        <v>0</v>
      </c>
      <c r="K272" s="183" t="s">
        <v>179</v>
      </c>
      <c r="L272" s="41"/>
      <c r="M272" s="188" t="s">
        <v>5</v>
      </c>
      <c r="N272" s="189" t="s">
        <v>42</v>
      </c>
      <c r="O272" s="42"/>
      <c r="P272" s="190">
        <f>O272*H272</f>
        <v>0</v>
      </c>
      <c r="Q272" s="190">
        <v>1.3820000000000001E-2</v>
      </c>
      <c r="R272" s="190">
        <f>Q272*H272</f>
        <v>1.3820000000000001E-2</v>
      </c>
      <c r="S272" s="190">
        <v>0</v>
      </c>
      <c r="T272" s="191">
        <f>S272*H272</f>
        <v>0</v>
      </c>
      <c r="AR272" s="24" t="s">
        <v>256</v>
      </c>
      <c r="AT272" s="24" t="s">
        <v>169</v>
      </c>
      <c r="AU272" s="24" t="s">
        <v>80</v>
      </c>
      <c r="AY272" s="24" t="s">
        <v>167</v>
      </c>
      <c r="BE272" s="192">
        <f>IF(N272="základní",J272,0)</f>
        <v>0</v>
      </c>
      <c r="BF272" s="192">
        <f>IF(N272="snížená",J272,0)</f>
        <v>0</v>
      </c>
      <c r="BG272" s="192">
        <f>IF(N272="zákl. přenesená",J272,0)</f>
        <v>0</v>
      </c>
      <c r="BH272" s="192">
        <f>IF(N272="sníž. přenesená",J272,0)</f>
        <v>0</v>
      </c>
      <c r="BI272" s="192">
        <f>IF(N272="nulová",J272,0)</f>
        <v>0</v>
      </c>
      <c r="BJ272" s="24" t="s">
        <v>78</v>
      </c>
      <c r="BK272" s="192">
        <f>ROUND(I272*H272,2)</f>
        <v>0</v>
      </c>
      <c r="BL272" s="24" t="s">
        <v>256</v>
      </c>
      <c r="BM272" s="24" t="s">
        <v>997</v>
      </c>
    </row>
    <row r="273" spans="2:65" s="1" customFormat="1" ht="27">
      <c r="B273" s="41"/>
      <c r="D273" s="193" t="s">
        <v>175</v>
      </c>
      <c r="F273" s="194" t="s">
        <v>998</v>
      </c>
      <c r="I273" s="195"/>
      <c r="L273" s="41"/>
      <c r="M273" s="196"/>
      <c r="N273" s="42"/>
      <c r="O273" s="42"/>
      <c r="P273" s="42"/>
      <c r="Q273" s="42"/>
      <c r="R273" s="42"/>
      <c r="S273" s="42"/>
      <c r="T273" s="70"/>
      <c r="AT273" s="24" t="s">
        <v>175</v>
      </c>
      <c r="AU273" s="24" t="s">
        <v>80</v>
      </c>
    </row>
    <row r="274" spans="2:65" s="1" customFormat="1" ht="16.5" customHeight="1">
      <c r="B274" s="180"/>
      <c r="C274" s="181" t="s">
        <v>467</v>
      </c>
      <c r="D274" s="181" t="s">
        <v>169</v>
      </c>
      <c r="E274" s="182" t="s">
        <v>999</v>
      </c>
      <c r="F274" s="183" t="s">
        <v>1000</v>
      </c>
      <c r="G274" s="184" t="s">
        <v>992</v>
      </c>
      <c r="H274" s="185">
        <v>1</v>
      </c>
      <c r="I274" s="186"/>
      <c r="J274" s="187">
        <f>ROUND(I274*H274,2)</f>
        <v>0</v>
      </c>
      <c r="K274" s="183" t="s">
        <v>179</v>
      </c>
      <c r="L274" s="41"/>
      <c r="M274" s="188" t="s">
        <v>5</v>
      </c>
      <c r="N274" s="189" t="s">
        <v>42</v>
      </c>
      <c r="O274" s="42"/>
      <c r="P274" s="190">
        <f>O274*H274</f>
        <v>0</v>
      </c>
      <c r="Q274" s="190">
        <v>0</v>
      </c>
      <c r="R274" s="190">
        <f>Q274*H274</f>
        <v>0</v>
      </c>
      <c r="S274" s="190">
        <v>1.9460000000000002E-2</v>
      </c>
      <c r="T274" s="191">
        <f>S274*H274</f>
        <v>1.9460000000000002E-2</v>
      </c>
      <c r="AR274" s="24" t="s">
        <v>256</v>
      </c>
      <c r="AT274" s="24" t="s">
        <v>169</v>
      </c>
      <c r="AU274" s="24" t="s">
        <v>80</v>
      </c>
      <c r="AY274" s="24" t="s">
        <v>167</v>
      </c>
      <c r="BE274" s="192">
        <f>IF(N274="základní",J274,0)</f>
        <v>0</v>
      </c>
      <c r="BF274" s="192">
        <f>IF(N274="snížená",J274,0)</f>
        <v>0</v>
      </c>
      <c r="BG274" s="192">
        <f>IF(N274="zákl. přenesená",J274,0)</f>
        <v>0</v>
      </c>
      <c r="BH274" s="192">
        <f>IF(N274="sníž. přenesená",J274,0)</f>
        <v>0</v>
      </c>
      <c r="BI274" s="192">
        <f>IF(N274="nulová",J274,0)</f>
        <v>0</v>
      </c>
      <c r="BJ274" s="24" t="s">
        <v>78</v>
      </c>
      <c r="BK274" s="192">
        <f>ROUND(I274*H274,2)</f>
        <v>0</v>
      </c>
      <c r="BL274" s="24" t="s">
        <v>256</v>
      </c>
      <c r="BM274" s="24" t="s">
        <v>1001</v>
      </c>
    </row>
    <row r="275" spans="2:65" s="1" customFormat="1">
      <c r="B275" s="41"/>
      <c r="D275" s="193" t="s">
        <v>175</v>
      </c>
      <c r="F275" s="194" t="s">
        <v>1002</v>
      </c>
      <c r="I275" s="195"/>
      <c r="L275" s="41"/>
      <c r="M275" s="196"/>
      <c r="N275" s="42"/>
      <c r="O275" s="42"/>
      <c r="P275" s="42"/>
      <c r="Q275" s="42"/>
      <c r="R275" s="42"/>
      <c r="S275" s="42"/>
      <c r="T275" s="70"/>
      <c r="AT275" s="24" t="s">
        <v>175</v>
      </c>
      <c r="AU275" s="24" t="s">
        <v>80</v>
      </c>
    </row>
    <row r="276" spans="2:65" s="1" customFormat="1" ht="27">
      <c r="B276" s="41"/>
      <c r="D276" s="193" t="s">
        <v>182</v>
      </c>
      <c r="F276" s="197" t="s">
        <v>820</v>
      </c>
      <c r="I276" s="195"/>
      <c r="L276" s="41"/>
      <c r="M276" s="196"/>
      <c r="N276" s="42"/>
      <c r="O276" s="42"/>
      <c r="P276" s="42"/>
      <c r="Q276" s="42"/>
      <c r="R276" s="42"/>
      <c r="S276" s="42"/>
      <c r="T276" s="70"/>
      <c r="AT276" s="24" t="s">
        <v>182</v>
      </c>
      <c r="AU276" s="24" t="s">
        <v>80</v>
      </c>
    </row>
    <row r="277" spans="2:65" s="1" customFormat="1" ht="25.5" customHeight="1">
      <c r="B277" s="180"/>
      <c r="C277" s="181" t="s">
        <v>471</v>
      </c>
      <c r="D277" s="181" t="s">
        <v>169</v>
      </c>
      <c r="E277" s="182" t="s">
        <v>1003</v>
      </c>
      <c r="F277" s="183" t="s">
        <v>1004</v>
      </c>
      <c r="G277" s="184" t="s">
        <v>992</v>
      </c>
      <c r="H277" s="185">
        <v>1</v>
      </c>
      <c r="I277" s="186"/>
      <c r="J277" s="187">
        <f>ROUND(I277*H277,2)</f>
        <v>0</v>
      </c>
      <c r="K277" s="183" t="s">
        <v>179</v>
      </c>
      <c r="L277" s="41"/>
      <c r="M277" s="188" t="s">
        <v>5</v>
      </c>
      <c r="N277" s="189" t="s">
        <v>42</v>
      </c>
      <c r="O277" s="42"/>
      <c r="P277" s="190">
        <f>O277*H277</f>
        <v>0</v>
      </c>
      <c r="Q277" s="190">
        <v>1.375E-2</v>
      </c>
      <c r="R277" s="190">
        <f>Q277*H277</f>
        <v>1.375E-2</v>
      </c>
      <c r="S277" s="190">
        <v>0</v>
      </c>
      <c r="T277" s="191">
        <f>S277*H277</f>
        <v>0</v>
      </c>
      <c r="AR277" s="24" t="s">
        <v>256</v>
      </c>
      <c r="AT277" s="24" t="s">
        <v>169</v>
      </c>
      <c r="AU277" s="24" t="s">
        <v>80</v>
      </c>
      <c r="AY277" s="24" t="s">
        <v>167</v>
      </c>
      <c r="BE277" s="192">
        <f>IF(N277="základní",J277,0)</f>
        <v>0</v>
      </c>
      <c r="BF277" s="192">
        <f>IF(N277="snížená",J277,0)</f>
        <v>0</v>
      </c>
      <c r="BG277" s="192">
        <f>IF(N277="zákl. přenesená",J277,0)</f>
        <v>0</v>
      </c>
      <c r="BH277" s="192">
        <f>IF(N277="sníž. přenesená",J277,0)</f>
        <v>0</v>
      </c>
      <c r="BI277" s="192">
        <f>IF(N277="nulová",J277,0)</f>
        <v>0</v>
      </c>
      <c r="BJ277" s="24" t="s">
        <v>78</v>
      </c>
      <c r="BK277" s="192">
        <f>ROUND(I277*H277,2)</f>
        <v>0</v>
      </c>
      <c r="BL277" s="24" t="s">
        <v>256</v>
      </c>
      <c r="BM277" s="24" t="s">
        <v>1005</v>
      </c>
    </row>
    <row r="278" spans="2:65" s="1" customFormat="1" ht="27">
      <c r="B278" s="41"/>
      <c r="D278" s="193" t="s">
        <v>175</v>
      </c>
      <c r="F278" s="194" t="s">
        <v>1006</v>
      </c>
      <c r="I278" s="195"/>
      <c r="L278" s="41"/>
      <c r="M278" s="196"/>
      <c r="N278" s="42"/>
      <c r="O278" s="42"/>
      <c r="P278" s="42"/>
      <c r="Q278" s="42"/>
      <c r="R278" s="42"/>
      <c r="S278" s="42"/>
      <c r="T278" s="70"/>
      <c r="AT278" s="24" t="s">
        <v>175</v>
      </c>
      <c r="AU278" s="24" t="s">
        <v>80</v>
      </c>
    </row>
    <row r="279" spans="2:65" s="1" customFormat="1" ht="16.5" customHeight="1">
      <c r="B279" s="180"/>
      <c r="C279" s="181" t="s">
        <v>476</v>
      </c>
      <c r="D279" s="181" t="s">
        <v>169</v>
      </c>
      <c r="E279" s="182" t="s">
        <v>1007</v>
      </c>
      <c r="F279" s="183" t="s">
        <v>1008</v>
      </c>
      <c r="G279" s="184" t="s">
        <v>992</v>
      </c>
      <c r="H279" s="185">
        <v>1</v>
      </c>
      <c r="I279" s="186"/>
      <c r="J279" s="187">
        <f>ROUND(I279*H279,2)</f>
        <v>0</v>
      </c>
      <c r="K279" s="183" t="s">
        <v>179</v>
      </c>
      <c r="L279" s="41"/>
      <c r="M279" s="188" t="s">
        <v>5</v>
      </c>
      <c r="N279" s="189" t="s">
        <v>42</v>
      </c>
      <c r="O279" s="42"/>
      <c r="P279" s="190">
        <f>O279*H279</f>
        <v>0</v>
      </c>
      <c r="Q279" s="190">
        <v>0</v>
      </c>
      <c r="R279" s="190">
        <f>Q279*H279</f>
        <v>0</v>
      </c>
      <c r="S279" s="190">
        <v>1.56E-3</v>
      </c>
      <c r="T279" s="191">
        <f>S279*H279</f>
        <v>1.56E-3</v>
      </c>
      <c r="AR279" s="24" t="s">
        <v>256</v>
      </c>
      <c r="AT279" s="24" t="s">
        <v>169</v>
      </c>
      <c r="AU279" s="24" t="s">
        <v>80</v>
      </c>
      <c r="AY279" s="24" t="s">
        <v>167</v>
      </c>
      <c r="BE279" s="192">
        <f>IF(N279="základní",J279,0)</f>
        <v>0</v>
      </c>
      <c r="BF279" s="192">
        <f>IF(N279="snížená",J279,0)</f>
        <v>0</v>
      </c>
      <c r="BG279" s="192">
        <f>IF(N279="zákl. přenesená",J279,0)</f>
        <v>0</v>
      </c>
      <c r="BH279" s="192">
        <f>IF(N279="sníž. přenesená",J279,0)</f>
        <v>0</v>
      </c>
      <c r="BI279" s="192">
        <f>IF(N279="nulová",J279,0)</f>
        <v>0</v>
      </c>
      <c r="BJ279" s="24" t="s">
        <v>78</v>
      </c>
      <c r="BK279" s="192">
        <f>ROUND(I279*H279,2)</f>
        <v>0</v>
      </c>
      <c r="BL279" s="24" t="s">
        <v>256</v>
      </c>
      <c r="BM279" s="24" t="s">
        <v>1009</v>
      </c>
    </row>
    <row r="280" spans="2:65" s="1" customFormat="1">
      <c r="B280" s="41"/>
      <c r="D280" s="193" t="s">
        <v>175</v>
      </c>
      <c r="F280" s="194" t="s">
        <v>1010</v>
      </c>
      <c r="I280" s="195"/>
      <c r="L280" s="41"/>
      <c r="M280" s="196"/>
      <c r="N280" s="42"/>
      <c r="O280" s="42"/>
      <c r="P280" s="42"/>
      <c r="Q280" s="42"/>
      <c r="R280" s="42"/>
      <c r="S280" s="42"/>
      <c r="T280" s="70"/>
      <c r="AT280" s="24" t="s">
        <v>175</v>
      </c>
      <c r="AU280" s="24" t="s">
        <v>80</v>
      </c>
    </row>
    <row r="281" spans="2:65" s="1" customFormat="1" ht="27">
      <c r="B281" s="41"/>
      <c r="D281" s="193" t="s">
        <v>182</v>
      </c>
      <c r="F281" s="197" t="s">
        <v>820</v>
      </c>
      <c r="I281" s="195"/>
      <c r="L281" s="41"/>
      <c r="M281" s="196"/>
      <c r="N281" s="42"/>
      <c r="O281" s="42"/>
      <c r="P281" s="42"/>
      <c r="Q281" s="42"/>
      <c r="R281" s="42"/>
      <c r="S281" s="42"/>
      <c r="T281" s="70"/>
      <c r="AT281" s="24" t="s">
        <v>182</v>
      </c>
      <c r="AU281" s="24" t="s">
        <v>80</v>
      </c>
    </row>
    <row r="282" spans="2:65" s="1" customFormat="1" ht="25.5" customHeight="1">
      <c r="B282" s="180"/>
      <c r="C282" s="181" t="s">
        <v>480</v>
      </c>
      <c r="D282" s="181" t="s">
        <v>169</v>
      </c>
      <c r="E282" s="182" t="s">
        <v>1011</v>
      </c>
      <c r="F282" s="183" t="s">
        <v>1012</v>
      </c>
      <c r="G282" s="184" t="s">
        <v>992</v>
      </c>
      <c r="H282" s="185">
        <v>1</v>
      </c>
      <c r="I282" s="186"/>
      <c r="J282" s="187">
        <f>ROUND(I282*H282,2)</f>
        <v>0</v>
      </c>
      <c r="K282" s="183" t="s">
        <v>179</v>
      </c>
      <c r="L282" s="41"/>
      <c r="M282" s="188" t="s">
        <v>5</v>
      </c>
      <c r="N282" s="189" t="s">
        <v>42</v>
      </c>
      <c r="O282" s="42"/>
      <c r="P282" s="190">
        <f>O282*H282</f>
        <v>0</v>
      </c>
      <c r="Q282" s="190">
        <v>1.5399999999999999E-3</v>
      </c>
      <c r="R282" s="190">
        <f>Q282*H282</f>
        <v>1.5399999999999999E-3</v>
      </c>
      <c r="S282" s="190">
        <v>0</v>
      </c>
      <c r="T282" s="191">
        <f>S282*H282</f>
        <v>0</v>
      </c>
      <c r="AR282" s="24" t="s">
        <v>256</v>
      </c>
      <c r="AT282" s="24" t="s">
        <v>169</v>
      </c>
      <c r="AU282" s="24" t="s">
        <v>80</v>
      </c>
      <c r="AY282" s="24" t="s">
        <v>167</v>
      </c>
      <c r="BE282" s="192">
        <f>IF(N282="základní",J282,0)</f>
        <v>0</v>
      </c>
      <c r="BF282" s="192">
        <f>IF(N282="snížená",J282,0)</f>
        <v>0</v>
      </c>
      <c r="BG282" s="192">
        <f>IF(N282="zákl. přenesená",J282,0)</f>
        <v>0</v>
      </c>
      <c r="BH282" s="192">
        <f>IF(N282="sníž. přenesená",J282,0)</f>
        <v>0</v>
      </c>
      <c r="BI282" s="192">
        <f>IF(N282="nulová",J282,0)</f>
        <v>0</v>
      </c>
      <c r="BJ282" s="24" t="s">
        <v>78</v>
      </c>
      <c r="BK282" s="192">
        <f>ROUND(I282*H282,2)</f>
        <v>0</v>
      </c>
      <c r="BL282" s="24" t="s">
        <v>256</v>
      </c>
      <c r="BM282" s="24" t="s">
        <v>1013</v>
      </c>
    </row>
    <row r="283" spans="2:65" s="1" customFormat="1">
      <c r="B283" s="41"/>
      <c r="D283" s="193" t="s">
        <v>175</v>
      </c>
      <c r="F283" s="194" t="s">
        <v>1014</v>
      </c>
      <c r="I283" s="195"/>
      <c r="L283" s="41"/>
      <c r="M283" s="196"/>
      <c r="N283" s="42"/>
      <c r="O283" s="42"/>
      <c r="P283" s="42"/>
      <c r="Q283" s="42"/>
      <c r="R283" s="42"/>
      <c r="S283" s="42"/>
      <c r="T283" s="70"/>
      <c r="AT283" s="24" t="s">
        <v>175</v>
      </c>
      <c r="AU283" s="24" t="s">
        <v>80</v>
      </c>
    </row>
    <row r="284" spans="2:65" s="1" customFormat="1" ht="16.5" customHeight="1">
      <c r="B284" s="180"/>
      <c r="C284" s="181" t="s">
        <v>486</v>
      </c>
      <c r="D284" s="181" t="s">
        <v>169</v>
      </c>
      <c r="E284" s="182" t="s">
        <v>1015</v>
      </c>
      <c r="F284" s="183" t="s">
        <v>1016</v>
      </c>
      <c r="G284" s="184" t="s">
        <v>369</v>
      </c>
      <c r="H284" s="185">
        <v>1</v>
      </c>
      <c r="I284" s="186"/>
      <c r="J284" s="187">
        <f>ROUND(I284*H284,2)</f>
        <v>0</v>
      </c>
      <c r="K284" s="183" t="s">
        <v>179</v>
      </c>
      <c r="L284" s="41"/>
      <c r="M284" s="188" t="s">
        <v>5</v>
      </c>
      <c r="N284" s="189" t="s">
        <v>42</v>
      </c>
      <c r="O284" s="42"/>
      <c r="P284" s="190">
        <f>O284*H284</f>
        <v>0</v>
      </c>
      <c r="Q284" s="190">
        <v>0</v>
      </c>
      <c r="R284" s="190">
        <f>Q284*H284</f>
        <v>0</v>
      </c>
      <c r="S284" s="190">
        <v>7.62E-3</v>
      </c>
      <c r="T284" s="191">
        <f>S284*H284</f>
        <v>7.62E-3</v>
      </c>
      <c r="AR284" s="24" t="s">
        <v>256</v>
      </c>
      <c r="AT284" s="24" t="s">
        <v>169</v>
      </c>
      <c r="AU284" s="24" t="s">
        <v>80</v>
      </c>
      <c r="AY284" s="24" t="s">
        <v>167</v>
      </c>
      <c r="BE284" s="192">
        <f>IF(N284="základní",J284,0)</f>
        <v>0</v>
      </c>
      <c r="BF284" s="192">
        <f>IF(N284="snížená",J284,0)</f>
        <v>0</v>
      </c>
      <c r="BG284" s="192">
        <f>IF(N284="zákl. přenesená",J284,0)</f>
        <v>0</v>
      </c>
      <c r="BH284" s="192">
        <f>IF(N284="sníž. přenesená",J284,0)</f>
        <v>0</v>
      </c>
      <c r="BI284" s="192">
        <f>IF(N284="nulová",J284,0)</f>
        <v>0</v>
      </c>
      <c r="BJ284" s="24" t="s">
        <v>78</v>
      </c>
      <c r="BK284" s="192">
        <f>ROUND(I284*H284,2)</f>
        <v>0</v>
      </c>
      <c r="BL284" s="24" t="s">
        <v>256</v>
      </c>
      <c r="BM284" s="24" t="s">
        <v>1017</v>
      </c>
    </row>
    <row r="285" spans="2:65" s="1" customFormat="1">
      <c r="B285" s="41"/>
      <c r="D285" s="193" t="s">
        <v>175</v>
      </c>
      <c r="F285" s="194" t="s">
        <v>1018</v>
      </c>
      <c r="I285" s="195"/>
      <c r="L285" s="41"/>
      <c r="M285" s="196"/>
      <c r="N285" s="42"/>
      <c r="O285" s="42"/>
      <c r="P285" s="42"/>
      <c r="Q285" s="42"/>
      <c r="R285" s="42"/>
      <c r="S285" s="42"/>
      <c r="T285" s="70"/>
      <c r="AT285" s="24" t="s">
        <v>175</v>
      </c>
      <c r="AU285" s="24" t="s">
        <v>80</v>
      </c>
    </row>
    <row r="286" spans="2:65" s="1" customFormat="1" ht="27">
      <c r="B286" s="41"/>
      <c r="D286" s="193" t="s">
        <v>182</v>
      </c>
      <c r="F286" s="197" t="s">
        <v>820</v>
      </c>
      <c r="I286" s="195"/>
      <c r="L286" s="41"/>
      <c r="M286" s="196"/>
      <c r="N286" s="42"/>
      <c r="O286" s="42"/>
      <c r="P286" s="42"/>
      <c r="Q286" s="42"/>
      <c r="R286" s="42"/>
      <c r="S286" s="42"/>
      <c r="T286" s="70"/>
      <c r="AT286" s="24" t="s">
        <v>182</v>
      </c>
      <c r="AU286" s="24" t="s">
        <v>80</v>
      </c>
    </row>
    <row r="287" spans="2:65" s="1" customFormat="1" ht="25.5" customHeight="1">
      <c r="B287" s="180"/>
      <c r="C287" s="181" t="s">
        <v>491</v>
      </c>
      <c r="D287" s="181" t="s">
        <v>169</v>
      </c>
      <c r="E287" s="182" t="s">
        <v>1019</v>
      </c>
      <c r="F287" s="183" t="s">
        <v>1020</v>
      </c>
      <c r="G287" s="184" t="s">
        <v>992</v>
      </c>
      <c r="H287" s="185">
        <v>1</v>
      </c>
      <c r="I287" s="186"/>
      <c r="J287" s="187">
        <f>ROUND(I287*H287,2)</f>
        <v>0</v>
      </c>
      <c r="K287" s="183" t="s">
        <v>179</v>
      </c>
      <c r="L287" s="41"/>
      <c r="M287" s="188" t="s">
        <v>5</v>
      </c>
      <c r="N287" s="189" t="s">
        <v>42</v>
      </c>
      <c r="O287" s="42"/>
      <c r="P287" s="190">
        <f>O287*H287</f>
        <v>0</v>
      </c>
      <c r="Q287" s="190">
        <v>1.8400000000000001E-3</v>
      </c>
      <c r="R287" s="190">
        <f>Q287*H287</f>
        <v>1.8400000000000001E-3</v>
      </c>
      <c r="S287" s="190">
        <v>0</v>
      </c>
      <c r="T287" s="191">
        <f>S287*H287</f>
        <v>0</v>
      </c>
      <c r="AR287" s="24" t="s">
        <v>256</v>
      </c>
      <c r="AT287" s="24" t="s">
        <v>169</v>
      </c>
      <c r="AU287" s="24" t="s">
        <v>80</v>
      </c>
      <c r="AY287" s="24" t="s">
        <v>167</v>
      </c>
      <c r="BE287" s="192">
        <f>IF(N287="základní",J287,0)</f>
        <v>0</v>
      </c>
      <c r="BF287" s="192">
        <f>IF(N287="snížená",J287,0)</f>
        <v>0</v>
      </c>
      <c r="BG287" s="192">
        <f>IF(N287="zákl. přenesená",J287,0)</f>
        <v>0</v>
      </c>
      <c r="BH287" s="192">
        <f>IF(N287="sníž. přenesená",J287,0)</f>
        <v>0</v>
      </c>
      <c r="BI287" s="192">
        <f>IF(N287="nulová",J287,0)</f>
        <v>0</v>
      </c>
      <c r="BJ287" s="24" t="s">
        <v>78</v>
      </c>
      <c r="BK287" s="192">
        <f>ROUND(I287*H287,2)</f>
        <v>0</v>
      </c>
      <c r="BL287" s="24" t="s">
        <v>256</v>
      </c>
      <c r="BM287" s="24" t="s">
        <v>1021</v>
      </c>
    </row>
    <row r="288" spans="2:65" s="1" customFormat="1">
      <c r="B288" s="41"/>
      <c r="D288" s="193" t="s">
        <v>175</v>
      </c>
      <c r="F288" s="194" t="s">
        <v>1022</v>
      </c>
      <c r="I288" s="195"/>
      <c r="L288" s="41"/>
      <c r="M288" s="196"/>
      <c r="N288" s="42"/>
      <c r="O288" s="42"/>
      <c r="P288" s="42"/>
      <c r="Q288" s="42"/>
      <c r="R288" s="42"/>
      <c r="S288" s="42"/>
      <c r="T288" s="70"/>
      <c r="AT288" s="24" t="s">
        <v>175</v>
      </c>
      <c r="AU288" s="24" t="s">
        <v>80</v>
      </c>
    </row>
    <row r="289" spans="2:65" s="1" customFormat="1" ht="16.5" customHeight="1">
      <c r="B289" s="180"/>
      <c r="C289" s="181" t="s">
        <v>499</v>
      </c>
      <c r="D289" s="181" t="s">
        <v>169</v>
      </c>
      <c r="E289" s="182" t="s">
        <v>1023</v>
      </c>
      <c r="F289" s="183" t="s">
        <v>1024</v>
      </c>
      <c r="G289" s="184" t="s">
        <v>727</v>
      </c>
      <c r="H289" s="237"/>
      <c r="I289" s="186"/>
      <c r="J289" s="187">
        <f>ROUND(I289*H289,2)</f>
        <v>0</v>
      </c>
      <c r="K289" s="183" t="s">
        <v>179</v>
      </c>
      <c r="L289" s="41"/>
      <c r="M289" s="188" t="s">
        <v>5</v>
      </c>
      <c r="N289" s="189" t="s">
        <v>42</v>
      </c>
      <c r="O289" s="42"/>
      <c r="P289" s="190">
        <f>O289*H289</f>
        <v>0</v>
      </c>
      <c r="Q289" s="190">
        <v>0</v>
      </c>
      <c r="R289" s="190">
        <f>Q289*H289</f>
        <v>0</v>
      </c>
      <c r="S289" s="190">
        <v>0</v>
      </c>
      <c r="T289" s="191">
        <f>S289*H289</f>
        <v>0</v>
      </c>
      <c r="AR289" s="24" t="s">
        <v>256</v>
      </c>
      <c r="AT289" s="24" t="s">
        <v>169</v>
      </c>
      <c r="AU289" s="24" t="s">
        <v>80</v>
      </c>
      <c r="AY289" s="24" t="s">
        <v>167</v>
      </c>
      <c r="BE289" s="192">
        <f>IF(N289="základní",J289,0)</f>
        <v>0</v>
      </c>
      <c r="BF289" s="192">
        <f>IF(N289="snížená",J289,0)</f>
        <v>0</v>
      </c>
      <c r="BG289" s="192">
        <f>IF(N289="zákl. přenesená",J289,0)</f>
        <v>0</v>
      </c>
      <c r="BH289" s="192">
        <f>IF(N289="sníž. přenesená",J289,0)</f>
        <v>0</v>
      </c>
      <c r="BI289" s="192">
        <f>IF(N289="nulová",J289,0)</f>
        <v>0</v>
      </c>
      <c r="BJ289" s="24" t="s">
        <v>78</v>
      </c>
      <c r="BK289" s="192">
        <f>ROUND(I289*H289,2)</f>
        <v>0</v>
      </c>
      <c r="BL289" s="24" t="s">
        <v>256</v>
      </c>
      <c r="BM289" s="24" t="s">
        <v>1025</v>
      </c>
    </row>
    <row r="290" spans="2:65" s="1" customFormat="1" ht="27">
      <c r="B290" s="41"/>
      <c r="D290" s="193" t="s">
        <v>175</v>
      </c>
      <c r="F290" s="194" t="s">
        <v>1026</v>
      </c>
      <c r="I290" s="195"/>
      <c r="L290" s="41"/>
      <c r="M290" s="196"/>
      <c r="N290" s="42"/>
      <c r="O290" s="42"/>
      <c r="P290" s="42"/>
      <c r="Q290" s="42"/>
      <c r="R290" s="42"/>
      <c r="S290" s="42"/>
      <c r="T290" s="70"/>
      <c r="AT290" s="24" t="s">
        <v>175</v>
      </c>
      <c r="AU290" s="24" t="s">
        <v>80</v>
      </c>
    </row>
    <row r="291" spans="2:65" s="11" customFormat="1" ht="29.85" customHeight="1">
      <c r="B291" s="167"/>
      <c r="D291" s="168" t="s">
        <v>70</v>
      </c>
      <c r="E291" s="178" t="s">
        <v>730</v>
      </c>
      <c r="F291" s="178" t="s">
        <v>731</v>
      </c>
      <c r="I291" s="170"/>
      <c r="J291" s="179">
        <f>BK291</f>
        <v>0</v>
      </c>
      <c r="L291" s="167"/>
      <c r="M291" s="172"/>
      <c r="N291" s="173"/>
      <c r="O291" s="173"/>
      <c r="P291" s="174">
        <f>SUM(P292:P303)</f>
        <v>0</v>
      </c>
      <c r="Q291" s="173"/>
      <c r="R291" s="174">
        <f>SUM(R292:R303)</f>
        <v>0</v>
      </c>
      <c r="S291" s="173"/>
      <c r="T291" s="175">
        <f>SUM(T292:T303)</f>
        <v>0</v>
      </c>
      <c r="AR291" s="168" t="s">
        <v>80</v>
      </c>
      <c r="AT291" s="176" t="s">
        <v>70</v>
      </c>
      <c r="AU291" s="176" t="s">
        <v>78</v>
      </c>
      <c r="AY291" s="168" t="s">
        <v>167</v>
      </c>
      <c r="BK291" s="177">
        <f>SUM(BK292:BK303)</f>
        <v>0</v>
      </c>
    </row>
    <row r="292" spans="2:65" s="1" customFormat="1" ht="16.5" customHeight="1">
      <c r="B292" s="180"/>
      <c r="C292" s="181" t="s">
        <v>506</v>
      </c>
      <c r="D292" s="181" t="s">
        <v>169</v>
      </c>
      <c r="E292" s="182" t="s">
        <v>1027</v>
      </c>
      <c r="F292" s="183" t="s">
        <v>1028</v>
      </c>
      <c r="G292" s="184" t="s">
        <v>209</v>
      </c>
      <c r="H292" s="185">
        <v>4</v>
      </c>
      <c r="I292" s="186"/>
      <c r="J292" s="187">
        <f>ROUND(I292*H292,2)</f>
        <v>0</v>
      </c>
      <c r="K292" s="183" t="s">
        <v>5</v>
      </c>
      <c r="L292" s="41"/>
      <c r="M292" s="188" t="s">
        <v>5</v>
      </c>
      <c r="N292" s="189" t="s">
        <v>42</v>
      </c>
      <c r="O292" s="42"/>
      <c r="P292" s="190">
        <f>O292*H292</f>
        <v>0</v>
      </c>
      <c r="Q292" s="190">
        <v>0</v>
      </c>
      <c r="R292" s="190">
        <f>Q292*H292</f>
        <v>0</v>
      </c>
      <c r="S292" s="190">
        <v>0</v>
      </c>
      <c r="T292" s="191">
        <f>S292*H292</f>
        <v>0</v>
      </c>
      <c r="AR292" s="24" t="s">
        <v>256</v>
      </c>
      <c r="AT292" s="24" t="s">
        <v>169</v>
      </c>
      <c r="AU292" s="24" t="s">
        <v>80</v>
      </c>
      <c r="AY292" s="24" t="s">
        <v>167</v>
      </c>
      <c r="BE292" s="192">
        <f>IF(N292="základní",J292,0)</f>
        <v>0</v>
      </c>
      <c r="BF292" s="192">
        <f>IF(N292="snížená",J292,0)</f>
        <v>0</v>
      </c>
      <c r="BG292" s="192">
        <f>IF(N292="zákl. přenesená",J292,0)</f>
        <v>0</v>
      </c>
      <c r="BH292" s="192">
        <f>IF(N292="sníž. přenesená",J292,0)</f>
        <v>0</v>
      </c>
      <c r="BI292" s="192">
        <f>IF(N292="nulová",J292,0)</f>
        <v>0</v>
      </c>
      <c r="BJ292" s="24" t="s">
        <v>78</v>
      </c>
      <c r="BK292" s="192">
        <f>ROUND(I292*H292,2)</f>
        <v>0</v>
      </c>
      <c r="BL292" s="24" t="s">
        <v>256</v>
      </c>
      <c r="BM292" s="24" t="s">
        <v>1029</v>
      </c>
    </row>
    <row r="293" spans="2:65" s="1" customFormat="1">
      <c r="B293" s="41"/>
      <c r="D293" s="193" t="s">
        <v>175</v>
      </c>
      <c r="F293" s="194" t="s">
        <v>1028</v>
      </c>
      <c r="I293" s="195"/>
      <c r="L293" s="41"/>
      <c r="M293" s="196"/>
      <c r="N293" s="42"/>
      <c r="O293" s="42"/>
      <c r="P293" s="42"/>
      <c r="Q293" s="42"/>
      <c r="R293" s="42"/>
      <c r="S293" s="42"/>
      <c r="T293" s="70"/>
      <c r="AT293" s="24" t="s">
        <v>175</v>
      </c>
      <c r="AU293" s="24" t="s">
        <v>80</v>
      </c>
    </row>
    <row r="294" spans="2:65" s="1" customFormat="1" ht="27">
      <c r="B294" s="41"/>
      <c r="D294" s="193" t="s">
        <v>182</v>
      </c>
      <c r="F294" s="197" t="s">
        <v>820</v>
      </c>
      <c r="I294" s="195"/>
      <c r="L294" s="41"/>
      <c r="M294" s="196"/>
      <c r="N294" s="42"/>
      <c r="O294" s="42"/>
      <c r="P294" s="42"/>
      <c r="Q294" s="42"/>
      <c r="R294" s="42"/>
      <c r="S294" s="42"/>
      <c r="T294" s="70"/>
      <c r="AT294" s="24" t="s">
        <v>182</v>
      </c>
      <c r="AU294" s="24" t="s">
        <v>80</v>
      </c>
    </row>
    <row r="295" spans="2:65" s="12" customFormat="1">
      <c r="B295" s="198"/>
      <c r="D295" s="193" t="s">
        <v>184</v>
      </c>
      <c r="E295" s="199" t="s">
        <v>5</v>
      </c>
      <c r="F295" s="200" t="s">
        <v>173</v>
      </c>
      <c r="H295" s="201">
        <v>4</v>
      </c>
      <c r="I295" s="202"/>
      <c r="L295" s="198"/>
      <c r="M295" s="203"/>
      <c r="N295" s="204"/>
      <c r="O295" s="204"/>
      <c r="P295" s="204"/>
      <c r="Q295" s="204"/>
      <c r="R295" s="204"/>
      <c r="S295" s="204"/>
      <c r="T295" s="205"/>
      <c r="AT295" s="199" t="s">
        <v>184</v>
      </c>
      <c r="AU295" s="199" t="s">
        <v>80</v>
      </c>
      <c r="AV295" s="12" t="s">
        <v>80</v>
      </c>
      <c r="AW295" s="12" t="s">
        <v>35</v>
      </c>
      <c r="AX295" s="12" t="s">
        <v>78</v>
      </c>
      <c r="AY295" s="199" t="s">
        <v>167</v>
      </c>
    </row>
    <row r="296" spans="2:65" s="1" customFormat="1" ht="16.5" customHeight="1">
      <c r="B296" s="180"/>
      <c r="C296" s="181" t="s">
        <v>582</v>
      </c>
      <c r="D296" s="181" t="s">
        <v>169</v>
      </c>
      <c r="E296" s="182" t="s">
        <v>1030</v>
      </c>
      <c r="F296" s="183" t="s">
        <v>1031</v>
      </c>
      <c r="G296" s="184" t="s">
        <v>209</v>
      </c>
      <c r="H296" s="185">
        <v>4</v>
      </c>
      <c r="I296" s="186"/>
      <c r="J296" s="187">
        <f>ROUND(I296*H296,2)</f>
        <v>0</v>
      </c>
      <c r="K296" s="183" t="s">
        <v>5</v>
      </c>
      <c r="L296" s="41"/>
      <c r="M296" s="188" t="s">
        <v>5</v>
      </c>
      <c r="N296" s="189" t="s">
        <v>42</v>
      </c>
      <c r="O296" s="42"/>
      <c r="P296" s="190">
        <f>O296*H296</f>
        <v>0</v>
      </c>
      <c r="Q296" s="190">
        <v>0</v>
      </c>
      <c r="R296" s="190">
        <f>Q296*H296</f>
        <v>0</v>
      </c>
      <c r="S296" s="190">
        <v>0</v>
      </c>
      <c r="T296" s="191">
        <f>S296*H296</f>
        <v>0</v>
      </c>
      <c r="AR296" s="24" t="s">
        <v>256</v>
      </c>
      <c r="AT296" s="24" t="s">
        <v>169</v>
      </c>
      <c r="AU296" s="24" t="s">
        <v>80</v>
      </c>
      <c r="AY296" s="24" t="s">
        <v>167</v>
      </c>
      <c r="BE296" s="192">
        <f>IF(N296="základní",J296,0)</f>
        <v>0</v>
      </c>
      <c r="BF296" s="192">
        <f>IF(N296="snížená",J296,0)</f>
        <v>0</v>
      </c>
      <c r="BG296" s="192">
        <f>IF(N296="zákl. přenesená",J296,0)</f>
        <v>0</v>
      </c>
      <c r="BH296" s="192">
        <f>IF(N296="sníž. přenesená",J296,0)</f>
        <v>0</v>
      </c>
      <c r="BI296" s="192">
        <f>IF(N296="nulová",J296,0)</f>
        <v>0</v>
      </c>
      <c r="BJ296" s="24" t="s">
        <v>78</v>
      </c>
      <c r="BK296" s="192">
        <f>ROUND(I296*H296,2)</f>
        <v>0</v>
      </c>
      <c r="BL296" s="24" t="s">
        <v>256</v>
      </c>
      <c r="BM296" s="24" t="s">
        <v>1032</v>
      </c>
    </row>
    <row r="297" spans="2:65" s="1" customFormat="1">
      <c r="B297" s="41"/>
      <c r="D297" s="193" t="s">
        <v>175</v>
      </c>
      <c r="F297" s="194" t="s">
        <v>1031</v>
      </c>
      <c r="I297" s="195"/>
      <c r="L297" s="41"/>
      <c r="M297" s="196"/>
      <c r="N297" s="42"/>
      <c r="O297" s="42"/>
      <c r="P297" s="42"/>
      <c r="Q297" s="42"/>
      <c r="R297" s="42"/>
      <c r="S297" s="42"/>
      <c r="T297" s="70"/>
      <c r="AT297" s="24" t="s">
        <v>175</v>
      </c>
      <c r="AU297" s="24" t="s">
        <v>80</v>
      </c>
    </row>
    <row r="298" spans="2:65" s="1" customFormat="1" ht="27">
      <c r="B298" s="41"/>
      <c r="D298" s="193" t="s">
        <v>182</v>
      </c>
      <c r="F298" s="197" t="s">
        <v>820</v>
      </c>
      <c r="I298" s="195"/>
      <c r="L298" s="41"/>
      <c r="M298" s="196"/>
      <c r="N298" s="42"/>
      <c r="O298" s="42"/>
      <c r="P298" s="42"/>
      <c r="Q298" s="42"/>
      <c r="R298" s="42"/>
      <c r="S298" s="42"/>
      <c r="T298" s="70"/>
      <c r="AT298" s="24" t="s">
        <v>182</v>
      </c>
      <c r="AU298" s="24" t="s">
        <v>80</v>
      </c>
    </row>
    <row r="299" spans="2:65" s="12" customFormat="1">
      <c r="B299" s="198"/>
      <c r="D299" s="193" t="s">
        <v>184</v>
      </c>
      <c r="E299" s="199" t="s">
        <v>5</v>
      </c>
      <c r="F299" s="200" t="s">
        <v>173</v>
      </c>
      <c r="H299" s="201">
        <v>4</v>
      </c>
      <c r="I299" s="202"/>
      <c r="L299" s="198"/>
      <c r="M299" s="203"/>
      <c r="N299" s="204"/>
      <c r="O299" s="204"/>
      <c r="P299" s="204"/>
      <c r="Q299" s="204"/>
      <c r="R299" s="204"/>
      <c r="S299" s="204"/>
      <c r="T299" s="205"/>
      <c r="AT299" s="199" t="s">
        <v>184</v>
      </c>
      <c r="AU299" s="199" t="s">
        <v>80</v>
      </c>
      <c r="AV299" s="12" t="s">
        <v>80</v>
      </c>
      <c r="AW299" s="12" t="s">
        <v>35</v>
      </c>
      <c r="AX299" s="12" t="s">
        <v>78</v>
      </c>
      <c r="AY299" s="199" t="s">
        <v>167</v>
      </c>
    </row>
    <row r="300" spans="2:65" s="1" customFormat="1" ht="16.5" customHeight="1">
      <c r="B300" s="180"/>
      <c r="C300" s="181" t="s">
        <v>720</v>
      </c>
      <c r="D300" s="181" t="s">
        <v>169</v>
      </c>
      <c r="E300" s="182" t="s">
        <v>1033</v>
      </c>
      <c r="F300" s="183" t="s">
        <v>1034</v>
      </c>
      <c r="G300" s="184" t="s">
        <v>209</v>
      </c>
      <c r="H300" s="185">
        <v>4</v>
      </c>
      <c r="I300" s="186"/>
      <c r="J300" s="187">
        <f>ROUND(I300*H300,2)</f>
        <v>0</v>
      </c>
      <c r="K300" s="183" t="s">
        <v>5</v>
      </c>
      <c r="L300" s="41"/>
      <c r="M300" s="188" t="s">
        <v>5</v>
      </c>
      <c r="N300" s="189" t="s">
        <v>42</v>
      </c>
      <c r="O300" s="42"/>
      <c r="P300" s="190">
        <f>O300*H300</f>
        <v>0</v>
      </c>
      <c r="Q300" s="190">
        <v>0</v>
      </c>
      <c r="R300" s="190">
        <f>Q300*H300</f>
        <v>0</v>
      </c>
      <c r="S300" s="190">
        <v>0</v>
      </c>
      <c r="T300" s="191">
        <f>S300*H300</f>
        <v>0</v>
      </c>
      <c r="AR300" s="24" t="s">
        <v>256</v>
      </c>
      <c r="AT300" s="24" t="s">
        <v>169</v>
      </c>
      <c r="AU300" s="24" t="s">
        <v>80</v>
      </c>
      <c r="AY300" s="24" t="s">
        <v>167</v>
      </c>
      <c r="BE300" s="192">
        <f>IF(N300="základní",J300,0)</f>
        <v>0</v>
      </c>
      <c r="BF300" s="192">
        <f>IF(N300="snížená",J300,0)</f>
        <v>0</v>
      </c>
      <c r="BG300" s="192">
        <f>IF(N300="zákl. přenesená",J300,0)</f>
        <v>0</v>
      </c>
      <c r="BH300" s="192">
        <f>IF(N300="sníž. přenesená",J300,0)</f>
        <v>0</v>
      </c>
      <c r="BI300" s="192">
        <f>IF(N300="nulová",J300,0)</f>
        <v>0</v>
      </c>
      <c r="BJ300" s="24" t="s">
        <v>78</v>
      </c>
      <c r="BK300" s="192">
        <f>ROUND(I300*H300,2)</f>
        <v>0</v>
      </c>
      <c r="BL300" s="24" t="s">
        <v>256</v>
      </c>
      <c r="BM300" s="24" t="s">
        <v>1035</v>
      </c>
    </row>
    <row r="301" spans="2:65" s="1" customFormat="1">
      <c r="B301" s="41"/>
      <c r="D301" s="193" t="s">
        <v>175</v>
      </c>
      <c r="F301" s="194" t="s">
        <v>1034</v>
      </c>
      <c r="I301" s="195"/>
      <c r="L301" s="41"/>
      <c r="M301" s="196"/>
      <c r="N301" s="42"/>
      <c r="O301" s="42"/>
      <c r="P301" s="42"/>
      <c r="Q301" s="42"/>
      <c r="R301" s="42"/>
      <c r="S301" s="42"/>
      <c r="T301" s="70"/>
      <c r="AT301" s="24" t="s">
        <v>175</v>
      </c>
      <c r="AU301" s="24" t="s">
        <v>80</v>
      </c>
    </row>
    <row r="302" spans="2:65" s="1" customFormat="1" ht="27">
      <c r="B302" s="41"/>
      <c r="D302" s="193" t="s">
        <v>182</v>
      </c>
      <c r="F302" s="197" t="s">
        <v>820</v>
      </c>
      <c r="I302" s="195"/>
      <c r="L302" s="41"/>
      <c r="M302" s="196"/>
      <c r="N302" s="42"/>
      <c r="O302" s="42"/>
      <c r="P302" s="42"/>
      <c r="Q302" s="42"/>
      <c r="R302" s="42"/>
      <c r="S302" s="42"/>
      <c r="T302" s="70"/>
      <c r="AT302" s="24" t="s">
        <v>182</v>
      </c>
      <c r="AU302" s="24" t="s">
        <v>80</v>
      </c>
    </row>
    <row r="303" spans="2:65" s="12" customFormat="1">
      <c r="B303" s="198"/>
      <c r="D303" s="193" t="s">
        <v>184</v>
      </c>
      <c r="E303" s="199" t="s">
        <v>5</v>
      </c>
      <c r="F303" s="200" t="s">
        <v>173</v>
      </c>
      <c r="H303" s="201">
        <v>4</v>
      </c>
      <c r="I303" s="202"/>
      <c r="L303" s="198"/>
      <c r="M303" s="203"/>
      <c r="N303" s="204"/>
      <c r="O303" s="204"/>
      <c r="P303" s="204"/>
      <c r="Q303" s="204"/>
      <c r="R303" s="204"/>
      <c r="S303" s="204"/>
      <c r="T303" s="205"/>
      <c r="AT303" s="199" t="s">
        <v>184</v>
      </c>
      <c r="AU303" s="199" t="s">
        <v>80</v>
      </c>
      <c r="AV303" s="12" t="s">
        <v>80</v>
      </c>
      <c r="AW303" s="12" t="s">
        <v>35</v>
      </c>
      <c r="AX303" s="12" t="s">
        <v>78</v>
      </c>
      <c r="AY303" s="199" t="s">
        <v>167</v>
      </c>
    </row>
    <row r="304" spans="2:65" s="11" customFormat="1" ht="29.85" customHeight="1">
      <c r="B304" s="167"/>
      <c r="D304" s="168" t="s">
        <v>70</v>
      </c>
      <c r="E304" s="178" t="s">
        <v>1036</v>
      </c>
      <c r="F304" s="178" t="s">
        <v>1037</v>
      </c>
      <c r="I304" s="170"/>
      <c r="J304" s="179">
        <f>BK304</f>
        <v>0</v>
      </c>
      <c r="L304" s="167"/>
      <c r="M304" s="172"/>
      <c r="N304" s="173"/>
      <c r="O304" s="173"/>
      <c r="P304" s="174">
        <f>SUM(P305:P331)</f>
        <v>0</v>
      </c>
      <c r="Q304" s="173"/>
      <c r="R304" s="174">
        <f>SUM(R305:R331)</f>
        <v>0</v>
      </c>
      <c r="S304" s="173"/>
      <c r="T304" s="175">
        <f>SUM(T305:T331)</f>
        <v>0</v>
      </c>
      <c r="AR304" s="168" t="s">
        <v>80</v>
      </c>
      <c r="AT304" s="176" t="s">
        <v>70</v>
      </c>
      <c r="AU304" s="176" t="s">
        <v>78</v>
      </c>
      <c r="AY304" s="168" t="s">
        <v>167</v>
      </c>
      <c r="BK304" s="177">
        <f>SUM(BK305:BK331)</f>
        <v>0</v>
      </c>
    </row>
    <row r="305" spans="2:65" s="1" customFormat="1" ht="38.25" customHeight="1">
      <c r="B305" s="180"/>
      <c r="C305" s="181" t="s">
        <v>654</v>
      </c>
      <c r="D305" s="181" t="s">
        <v>169</v>
      </c>
      <c r="E305" s="182" t="s">
        <v>1038</v>
      </c>
      <c r="F305" s="183" t="s">
        <v>2746</v>
      </c>
      <c r="G305" s="184" t="s">
        <v>209</v>
      </c>
      <c r="H305" s="185">
        <v>1</v>
      </c>
      <c r="I305" s="186"/>
      <c r="J305" s="187">
        <f>ROUND(I305*H305,2)</f>
        <v>0</v>
      </c>
      <c r="K305" s="183" t="s">
        <v>5</v>
      </c>
      <c r="L305" s="41"/>
      <c r="M305" s="188" t="s">
        <v>5</v>
      </c>
      <c r="N305" s="189" t="s">
        <v>42</v>
      </c>
      <c r="O305" s="42"/>
      <c r="P305" s="190">
        <f>O305*H305</f>
        <v>0</v>
      </c>
      <c r="Q305" s="190">
        <v>0</v>
      </c>
      <c r="R305" s="190">
        <f>Q305*H305</f>
        <v>0</v>
      </c>
      <c r="S305" s="190">
        <v>0</v>
      </c>
      <c r="T305" s="191">
        <f>S305*H305</f>
        <v>0</v>
      </c>
      <c r="AR305" s="24" t="s">
        <v>256</v>
      </c>
      <c r="AT305" s="24" t="s">
        <v>169</v>
      </c>
      <c r="AU305" s="24" t="s">
        <v>80</v>
      </c>
      <c r="AY305" s="24" t="s">
        <v>167</v>
      </c>
      <c r="BE305" s="192">
        <f>IF(N305="základní",J305,0)</f>
        <v>0</v>
      </c>
      <c r="BF305" s="192">
        <f>IF(N305="snížená",J305,0)</f>
        <v>0</v>
      </c>
      <c r="BG305" s="192">
        <f>IF(N305="zákl. přenesená",J305,0)</f>
        <v>0</v>
      </c>
      <c r="BH305" s="192">
        <f>IF(N305="sníž. přenesená",J305,0)</f>
        <v>0</v>
      </c>
      <c r="BI305" s="192">
        <f>IF(N305="nulová",J305,0)</f>
        <v>0</v>
      </c>
      <c r="BJ305" s="24" t="s">
        <v>78</v>
      </c>
      <c r="BK305" s="192">
        <f>ROUND(I305*H305,2)</f>
        <v>0</v>
      </c>
      <c r="BL305" s="24" t="s">
        <v>256</v>
      </c>
      <c r="BM305" s="24" t="s">
        <v>1039</v>
      </c>
    </row>
    <row r="306" spans="2:65" s="1" customFormat="1" ht="27">
      <c r="B306" s="41"/>
      <c r="D306" s="193" t="s">
        <v>175</v>
      </c>
      <c r="F306" s="194" t="s">
        <v>2747</v>
      </c>
      <c r="I306" s="195"/>
      <c r="L306" s="41"/>
      <c r="M306" s="196"/>
      <c r="N306" s="42"/>
      <c r="O306" s="42"/>
      <c r="P306" s="42"/>
      <c r="Q306" s="42"/>
      <c r="R306" s="42"/>
      <c r="S306" s="42"/>
      <c r="T306" s="70"/>
      <c r="AT306" s="24" t="s">
        <v>175</v>
      </c>
      <c r="AU306" s="24" t="s">
        <v>80</v>
      </c>
    </row>
    <row r="307" spans="2:65" s="12" customFormat="1">
      <c r="B307" s="198"/>
      <c r="D307" s="193" t="s">
        <v>184</v>
      </c>
      <c r="E307" s="199" t="s">
        <v>5</v>
      </c>
      <c r="F307" s="200" t="s">
        <v>78</v>
      </c>
      <c r="H307" s="201">
        <v>1</v>
      </c>
      <c r="I307" s="202"/>
      <c r="L307" s="198"/>
      <c r="M307" s="203"/>
      <c r="N307" s="204"/>
      <c r="O307" s="204"/>
      <c r="P307" s="204"/>
      <c r="Q307" s="204"/>
      <c r="R307" s="204"/>
      <c r="S307" s="204"/>
      <c r="T307" s="205"/>
      <c r="AT307" s="199" t="s">
        <v>184</v>
      </c>
      <c r="AU307" s="199" t="s">
        <v>80</v>
      </c>
      <c r="AV307" s="12" t="s">
        <v>80</v>
      </c>
      <c r="AW307" s="12" t="s">
        <v>35</v>
      </c>
      <c r="AX307" s="12" t="s">
        <v>78</v>
      </c>
      <c r="AY307" s="199" t="s">
        <v>167</v>
      </c>
    </row>
    <row r="308" spans="2:65" s="1" customFormat="1" ht="16.5" customHeight="1">
      <c r="B308" s="180"/>
      <c r="C308" s="181" t="s">
        <v>732</v>
      </c>
      <c r="D308" s="181" t="s">
        <v>169</v>
      </c>
      <c r="E308" s="182" t="s">
        <v>1040</v>
      </c>
      <c r="F308" s="183" t="s">
        <v>2748</v>
      </c>
      <c r="G308" s="184" t="s">
        <v>209</v>
      </c>
      <c r="H308" s="185">
        <v>2</v>
      </c>
      <c r="I308" s="186"/>
      <c r="J308" s="187">
        <f>ROUND(I308*H308,2)</f>
        <v>0</v>
      </c>
      <c r="K308" s="183" t="s">
        <v>5</v>
      </c>
      <c r="L308" s="41"/>
      <c r="M308" s="188" t="s">
        <v>5</v>
      </c>
      <c r="N308" s="189" t="s">
        <v>42</v>
      </c>
      <c r="O308" s="42"/>
      <c r="P308" s="190">
        <f>O308*H308</f>
        <v>0</v>
      </c>
      <c r="Q308" s="190">
        <v>0</v>
      </c>
      <c r="R308" s="190">
        <f>Q308*H308</f>
        <v>0</v>
      </c>
      <c r="S308" s="190">
        <v>0</v>
      </c>
      <c r="T308" s="191">
        <f>S308*H308</f>
        <v>0</v>
      </c>
      <c r="AR308" s="24" t="s">
        <v>256</v>
      </c>
      <c r="AT308" s="24" t="s">
        <v>169</v>
      </c>
      <c r="AU308" s="24" t="s">
        <v>80</v>
      </c>
      <c r="AY308" s="24" t="s">
        <v>167</v>
      </c>
      <c r="BE308" s="192">
        <f>IF(N308="základní",J308,0)</f>
        <v>0</v>
      </c>
      <c r="BF308" s="192">
        <f>IF(N308="snížená",J308,0)</f>
        <v>0</v>
      </c>
      <c r="BG308" s="192">
        <f>IF(N308="zákl. přenesená",J308,0)</f>
        <v>0</v>
      </c>
      <c r="BH308" s="192">
        <f>IF(N308="sníž. přenesená",J308,0)</f>
        <v>0</v>
      </c>
      <c r="BI308" s="192">
        <f>IF(N308="nulová",J308,0)</f>
        <v>0</v>
      </c>
      <c r="BJ308" s="24" t="s">
        <v>78</v>
      </c>
      <c r="BK308" s="192">
        <f>ROUND(I308*H308,2)</f>
        <v>0</v>
      </c>
      <c r="BL308" s="24" t="s">
        <v>256</v>
      </c>
      <c r="BM308" s="24" t="s">
        <v>1041</v>
      </c>
    </row>
    <row r="309" spans="2:65" s="1" customFormat="1">
      <c r="B309" s="41"/>
      <c r="D309" s="193" t="s">
        <v>175</v>
      </c>
      <c r="F309" s="194" t="s">
        <v>2748</v>
      </c>
      <c r="I309" s="195"/>
      <c r="L309" s="41"/>
      <c r="M309" s="196"/>
      <c r="N309" s="42"/>
      <c r="O309" s="42"/>
      <c r="P309" s="42"/>
      <c r="Q309" s="42"/>
      <c r="R309" s="42"/>
      <c r="S309" s="42"/>
      <c r="T309" s="70"/>
      <c r="AT309" s="24" t="s">
        <v>175</v>
      </c>
      <c r="AU309" s="24" t="s">
        <v>80</v>
      </c>
    </row>
    <row r="310" spans="2:65" s="12" customFormat="1">
      <c r="B310" s="198"/>
      <c r="D310" s="193" t="s">
        <v>184</v>
      </c>
      <c r="E310" s="199" t="s">
        <v>5</v>
      </c>
      <c r="F310" s="200" t="s">
        <v>211</v>
      </c>
      <c r="H310" s="201">
        <v>2</v>
      </c>
      <c r="I310" s="202"/>
      <c r="L310" s="198"/>
      <c r="M310" s="203"/>
      <c r="N310" s="204"/>
      <c r="O310" s="204"/>
      <c r="P310" s="204"/>
      <c r="Q310" s="204"/>
      <c r="R310" s="204"/>
      <c r="S310" s="204"/>
      <c r="T310" s="205"/>
      <c r="AT310" s="199" t="s">
        <v>184</v>
      </c>
      <c r="AU310" s="199" t="s">
        <v>80</v>
      </c>
      <c r="AV310" s="12" t="s">
        <v>80</v>
      </c>
      <c r="AW310" s="12" t="s">
        <v>35</v>
      </c>
      <c r="AX310" s="12" t="s">
        <v>78</v>
      </c>
      <c r="AY310" s="199" t="s">
        <v>167</v>
      </c>
    </row>
    <row r="311" spans="2:65" s="1" customFormat="1" ht="16.5" customHeight="1">
      <c r="B311" s="180"/>
      <c r="C311" s="181" t="s">
        <v>738</v>
      </c>
      <c r="D311" s="181" t="s">
        <v>169</v>
      </c>
      <c r="E311" s="182" t="s">
        <v>1042</v>
      </c>
      <c r="F311" s="183" t="s">
        <v>2749</v>
      </c>
      <c r="G311" s="184" t="s">
        <v>209</v>
      </c>
      <c r="H311" s="185">
        <v>1</v>
      </c>
      <c r="I311" s="186"/>
      <c r="J311" s="187">
        <f>ROUND(I311*H311,2)</f>
        <v>0</v>
      </c>
      <c r="K311" s="183" t="s">
        <v>5</v>
      </c>
      <c r="L311" s="41"/>
      <c r="M311" s="188" t="s">
        <v>5</v>
      </c>
      <c r="N311" s="189" t="s">
        <v>42</v>
      </c>
      <c r="O311" s="42"/>
      <c r="P311" s="190">
        <f>O311*H311</f>
        <v>0</v>
      </c>
      <c r="Q311" s="190">
        <v>0</v>
      </c>
      <c r="R311" s="190">
        <f>Q311*H311</f>
        <v>0</v>
      </c>
      <c r="S311" s="190">
        <v>0</v>
      </c>
      <c r="T311" s="191">
        <f>S311*H311</f>
        <v>0</v>
      </c>
      <c r="AR311" s="24" t="s">
        <v>256</v>
      </c>
      <c r="AT311" s="24" t="s">
        <v>169</v>
      </c>
      <c r="AU311" s="24" t="s">
        <v>80</v>
      </c>
      <c r="AY311" s="24" t="s">
        <v>167</v>
      </c>
      <c r="BE311" s="192">
        <f>IF(N311="základní",J311,0)</f>
        <v>0</v>
      </c>
      <c r="BF311" s="192">
        <f>IF(N311="snížená",J311,0)</f>
        <v>0</v>
      </c>
      <c r="BG311" s="192">
        <f>IF(N311="zákl. přenesená",J311,0)</f>
        <v>0</v>
      </c>
      <c r="BH311" s="192">
        <f>IF(N311="sníž. přenesená",J311,0)</f>
        <v>0</v>
      </c>
      <c r="BI311" s="192">
        <f>IF(N311="nulová",J311,0)</f>
        <v>0</v>
      </c>
      <c r="BJ311" s="24" t="s">
        <v>78</v>
      </c>
      <c r="BK311" s="192">
        <f>ROUND(I311*H311,2)</f>
        <v>0</v>
      </c>
      <c r="BL311" s="24" t="s">
        <v>256</v>
      </c>
      <c r="BM311" s="24" t="s">
        <v>1043</v>
      </c>
    </row>
    <row r="312" spans="2:65" s="1" customFormat="1">
      <c r="B312" s="41"/>
      <c r="D312" s="193" t="s">
        <v>175</v>
      </c>
      <c r="F312" s="194" t="s">
        <v>2749</v>
      </c>
      <c r="I312" s="195"/>
      <c r="L312" s="41"/>
      <c r="M312" s="196"/>
      <c r="N312" s="42"/>
      <c r="O312" s="42"/>
      <c r="P312" s="42"/>
      <c r="Q312" s="42"/>
      <c r="R312" s="42"/>
      <c r="S312" s="42"/>
      <c r="T312" s="70"/>
      <c r="AT312" s="24" t="s">
        <v>175</v>
      </c>
      <c r="AU312" s="24" t="s">
        <v>80</v>
      </c>
    </row>
    <row r="313" spans="2:65" s="12" customFormat="1">
      <c r="B313" s="198"/>
      <c r="D313" s="193" t="s">
        <v>184</v>
      </c>
      <c r="E313" s="199" t="s">
        <v>5</v>
      </c>
      <c r="F313" s="200" t="s">
        <v>78</v>
      </c>
      <c r="H313" s="201">
        <v>1</v>
      </c>
      <c r="I313" s="202"/>
      <c r="L313" s="198"/>
      <c r="M313" s="203"/>
      <c r="N313" s="204"/>
      <c r="O313" s="204"/>
      <c r="P313" s="204"/>
      <c r="Q313" s="204"/>
      <c r="R313" s="204"/>
      <c r="S313" s="204"/>
      <c r="T313" s="205"/>
      <c r="AT313" s="199" t="s">
        <v>184</v>
      </c>
      <c r="AU313" s="199" t="s">
        <v>80</v>
      </c>
      <c r="AV313" s="12" t="s">
        <v>80</v>
      </c>
      <c r="AW313" s="12" t="s">
        <v>35</v>
      </c>
      <c r="AX313" s="12" t="s">
        <v>78</v>
      </c>
      <c r="AY313" s="199" t="s">
        <v>167</v>
      </c>
    </row>
    <row r="314" spans="2:65" s="1" customFormat="1" ht="16.5" customHeight="1">
      <c r="B314" s="180"/>
      <c r="C314" s="181" t="s">
        <v>185</v>
      </c>
      <c r="D314" s="181" t="s">
        <v>169</v>
      </c>
      <c r="E314" s="182" t="s">
        <v>1044</v>
      </c>
      <c r="F314" s="183" t="s">
        <v>2750</v>
      </c>
      <c r="G314" s="184" t="s">
        <v>209</v>
      </c>
      <c r="H314" s="185">
        <v>1</v>
      </c>
      <c r="I314" s="186"/>
      <c r="J314" s="187">
        <f>ROUND(I314*H314,2)</f>
        <v>0</v>
      </c>
      <c r="K314" s="183" t="s">
        <v>5</v>
      </c>
      <c r="L314" s="41"/>
      <c r="M314" s="188" t="s">
        <v>5</v>
      </c>
      <c r="N314" s="189" t="s">
        <v>42</v>
      </c>
      <c r="O314" s="42"/>
      <c r="P314" s="190">
        <f>O314*H314</f>
        <v>0</v>
      </c>
      <c r="Q314" s="190">
        <v>0</v>
      </c>
      <c r="R314" s="190">
        <f>Q314*H314</f>
        <v>0</v>
      </c>
      <c r="S314" s="190">
        <v>0</v>
      </c>
      <c r="T314" s="191">
        <f>S314*H314</f>
        <v>0</v>
      </c>
      <c r="AR314" s="24" t="s">
        <v>256</v>
      </c>
      <c r="AT314" s="24" t="s">
        <v>169</v>
      </c>
      <c r="AU314" s="24" t="s">
        <v>80</v>
      </c>
      <c r="AY314" s="24" t="s">
        <v>167</v>
      </c>
      <c r="BE314" s="192">
        <f>IF(N314="základní",J314,0)</f>
        <v>0</v>
      </c>
      <c r="BF314" s="192">
        <f>IF(N314="snížená",J314,0)</f>
        <v>0</v>
      </c>
      <c r="BG314" s="192">
        <f>IF(N314="zákl. přenesená",J314,0)</f>
        <v>0</v>
      </c>
      <c r="BH314" s="192">
        <f>IF(N314="sníž. přenesená",J314,0)</f>
        <v>0</v>
      </c>
      <c r="BI314" s="192">
        <f>IF(N314="nulová",J314,0)</f>
        <v>0</v>
      </c>
      <c r="BJ314" s="24" t="s">
        <v>78</v>
      </c>
      <c r="BK314" s="192">
        <f>ROUND(I314*H314,2)</f>
        <v>0</v>
      </c>
      <c r="BL314" s="24" t="s">
        <v>256</v>
      </c>
      <c r="BM314" s="24" t="s">
        <v>1045</v>
      </c>
    </row>
    <row r="315" spans="2:65" s="1" customFormat="1">
      <c r="B315" s="41"/>
      <c r="D315" s="193" t="s">
        <v>175</v>
      </c>
      <c r="F315" s="194" t="s">
        <v>2750</v>
      </c>
      <c r="I315" s="195"/>
      <c r="L315" s="41"/>
      <c r="M315" s="196"/>
      <c r="N315" s="42"/>
      <c r="O315" s="42"/>
      <c r="P315" s="42"/>
      <c r="Q315" s="42"/>
      <c r="R315" s="42"/>
      <c r="S315" s="42"/>
      <c r="T315" s="70"/>
      <c r="AT315" s="24" t="s">
        <v>175</v>
      </c>
      <c r="AU315" s="24" t="s">
        <v>80</v>
      </c>
    </row>
    <row r="316" spans="2:65" s="12" customFormat="1">
      <c r="B316" s="198"/>
      <c r="D316" s="193" t="s">
        <v>184</v>
      </c>
      <c r="E316" s="199" t="s">
        <v>5</v>
      </c>
      <c r="F316" s="200" t="s">
        <v>78</v>
      </c>
      <c r="H316" s="201">
        <v>1</v>
      </c>
      <c r="I316" s="202"/>
      <c r="L316" s="198"/>
      <c r="M316" s="203"/>
      <c r="N316" s="204"/>
      <c r="O316" s="204"/>
      <c r="P316" s="204"/>
      <c r="Q316" s="204"/>
      <c r="R316" s="204"/>
      <c r="S316" s="204"/>
      <c r="T316" s="205"/>
      <c r="AT316" s="199" t="s">
        <v>184</v>
      </c>
      <c r="AU316" s="199" t="s">
        <v>80</v>
      </c>
      <c r="AV316" s="12" t="s">
        <v>80</v>
      </c>
      <c r="AW316" s="12" t="s">
        <v>35</v>
      </c>
      <c r="AX316" s="12" t="s">
        <v>78</v>
      </c>
      <c r="AY316" s="199" t="s">
        <v>167</v>
      </c>
    </row>
    <row r="317" spans="2:65" s="1" customFormat="1" ht="38.25" customHeight="1">
      <c r="B317" s="180"/>
      <c r="C317" s="181" t="s">
        <v>749</v>
      </c>
      <c r="D317" s="181" t="s">
        <v>169</v>
      </c>
      <c r="E317" s="182" t="s">
        <v>1046</v>
      </c>
      <c r="F317" s="183" t="s">
        <v>2751</v>
      </c>
      <c r="G317" s="184" t="s">
        <v>209</v>
      </c>
      <c r="H317" s="185">
        <v>1</v>
      </c>
      <c r="I317" s="186"/>
      <c r="J317" s="187">
        <f>ROUND(I317*H317,2)</f>
        <v>0</v>
      </c>
      <c r="K317" s="183" t="s">
        <v>5</v>
      </c>
      <c r="L317" s="41"/>
      <c r="M317" s="188" t="s">
        <v>5</v>
      </c>
      <c r="N317" s="189" t="s">
        <v>42</v>
      </c>
      <c r="O317" s="42"/>
      <c r="P317" s="190">
        <f>O317*H317</f>
        <v>0</v>
      </c>
      <c r="Q317" s="190">
        <v>0</v>
      </c>
      <c r="R317" s="190">
        <f>Q317*H317</f>
        <v>0</v>
      </c>
      <c r="S317" s="190">
        <v>0</v>
      </c>
      <c r="T317" s="191">
        <f>S317*H317</f>
        <v>0</v>
      </c>
      <c r="AR317" s="24" t="s">
        <v>256</v>
      </c>
      <c r="AT317" s="24" t="s">
        <v>169</v>
      </c>
      <c r="AU317" s="24" t="s">
        <v>80</v>
      </c>
      <c r="AY317" s="24" t="s">
        <v>167</v>
      </c>
      <c r="BE317" s="192">
        <f>IF(N317="základní",J317,0)</f>
        <v>0</v>
      </c>
      <c r="BF317" s="192">
        <f>IF(N317="snížená",J317,0)</f>
        <v>0</v>
      </c>
      <c r="BG317" s="192">
        <f>IF(N317="zákl. přenesená",J317,0)</f>
        <v>0</v>
      </c>
      <c r="BH317" s="192">
        <f>IF(N317="sníž. přenesená",J317,0)</f>
        <v>0</v>
      </c>
      <c r="BI317" s="192">
        <f>IF(N317="nulová",J317,0)</f>
        <v>0</v>
      </c>
      <c r="BJ317" s="24" t="s">
        <v>78</v>
      </c>
      <c r="BK317" s="192">
        <f>ROUND(I317*H317,2)</f>
        <v>0</v>
      </c>
      <c r="BL317" s="24" t="s">
        <v>256</v>
      </c>
      <c r="BM317" s="24" t="s">
        <v>1047</v>
      </c>
    </row>
    <row r="318" spans="2:65" s="1" customFormat="1" ht="27">
      <c r="B318" s="41"/>
      <c r="D318" s="193" t="s">
        <v>175</v>
      </c>
      <c r="F318" s="194" t="s">
        <v>2751</v>
      </c>
      <c r="I318" s="195"/>
      <c r="L318" s="41"/>
      <c r="M318" s="196"/>
      <c r="N318" s="42"/>
      <c r="O318" s="42"/>
      <c r="P318" s="42"/>
      <c r="Q318" s="42"/>
      <c r="R318" s="42"/>
      <c r="S318" s="42"/>
      <c r="T318" s="70"/>
      <c r="AT318" s="24" t="s">
        <v>175</v>
      </c>
      <c r="AU318" s="24" t="s">
        <v>80</v>
      </c>
    </row>
    <row r="319" spans="2:65" s="12" customFormat="1">
      <c r="B319" s="198"/>
      <c r="D319" s="193" t="s">
        <v>184</v>
      </c>
      <c r="E319" s="199" t="s">
        <v>5</v>
      </c>
      <c r="F319" s="200" t="s">
        <v>78</v>
      </c>
      <c r="H319" s="201">
        <v>1</v>
      </c>
      <c r="I319" s="202"/>
      <c r="L319" s="198"/>
      <c r="M319" s="203"/>
      <c r="N319" s="204"/>
      <c r="O319" s="204"/>
      <c r="P319" s="204"/>
      <c r="Q319" s="204"/>
      <c r="R319" s="204"/>
      <c r="S319" s="204"/>
      <c r="T319" s="205"/>
      <c r="AT319" s="199" t="s">
        <v>184</v>
      </c>
      <c r="AU319" s="199" t="s">
        <v>80</v>
      </c>
      <c r="AV319" s="12" t="s">
        <v>80</v>
      </c>
      <c r="AW319" s="12" t="s">
        <v>35</v>
      </c>
      <c r="AX319" s="12" t="s">
        <v>78</v>
      </c>
      <c r="AY319" s="199" t="s">
        <v>167</v>
      </c>
    </row>
    <row r="320" spans="2:65" s="1" customFormat="1" ht="16.5" customHeight="1">
      <c r="B320" s="180"/>
      <c r="C320" s="181" t="s">
        <v>754</v>
      </c>
      <c r="D320" s="181" t="s">
        <v>169</v>
      </c>
      <c r="E320" s="182" t="s">
        <v>1048</v>
      </c>
      <c r="F320" s="183" t="s">
        <v>2752</v>
      </c>
      <c r="G320" s="184" t="s">
        <v>209</v>
      </c>
      <c r="H320" s="185">
        <v>2</v>
      </c>
      <c r="I320" s="186"/>
      <c r="J320" s="187">
        <f>ROUND(I320*H320,2)</f>
        <v>0</v>
      </c>
      <c r="K320" s="183" t="s">
        <v>5</v>
      </c>
      <c r="L320" s="41"/>
      <c r="M320" s="188" t="s">
        <v>5</v>
      </c>
      <c r="N320" s="189" t="s">
        <v>42</v>
      </c>
      <c r="O320" s="42"/>
      <c r="P320" s="190">
        <f>O320*H320</f>
        <v>0</v>
      </c>
      <c r="Q320" s="190">
        <v>0</v>
      </c>
      <c r="R320" s="190">
        <f>Q320*H320</f>
        <v>0</v>
      </c>
      <c r="S320" s="190">
        <v>0</v>
      </c>
      <c r="T320" s="191">
        <f>S320*H320</f>
        <v>0</v>
      </c>
      <c r="AR320" s="24" t="s">
        <v>256</v>
      </c>
      <c r="AT320" s="24" t="s">
        <v>169</v>
      </c>
      <c r="AU320" s="24" t="s">
        <v>80</v>
      </c>
      <c r="AY320" s="24" t="s">
        <v>167</v>
      </c>
      <c r="BE320" s="192">
        <f>IF(N320="základní",J320,0)</f>
        <v>0</v>
      </c>
      <c r="BF320" s="192">
        <f>IF(N320="snížená",J320,0)</f>
        <v>0</v>
      </c>
      <c r="BG320" s="192">
        <f>IF(N320="zákl. přenesená",J320,0)</f>
        <v>0</v>
      </c>
      <c r="BH320" s="192">
        <f>IF(N320="sníž. přenesená",J320,0)</f>
        <v>0</v>
      </c>
      <c r="BI320" s="192">
        <f>IF(N320="nulová",J320,0)</f>
        <v>0</v>
      </c>
      <c r="BJ320" s="24" t="s">
        <v>78</v>
      </c>
      <c r="BK320" s="192">
        <f>ROUND(I320*H320,2)</f>
        <v>0</v>
      </c>
      <c r="BL320" s="24" t="s">
        <v>256</v>
      </c>
      <c r="BM320" s="24" t="s">
        <v>1049</v>
      </c>
    </row>
    <row r="321" spans="2:65" s="1" customFormat="1">
      <c r="B321" s="41"/>
      <c r="D321" s="193" t="s">
        <v>175</v>
      </c>
      <c r="F321" s="194" t="s">
        <v>2752</v>
      </c>
      <c r="I321" s="195"/>
      <c r="L321" s="41"/>
      <c r="M321" s="196"/>
      <c r="N321" s="42"/>
      <c r="O321" s="42"/>
      <c r="P321" s="42"/>
      <c r="Q321" s="42"/>
      <c r="R321" s="42"/>
      <c r="S321" s="42"/>
      <c r="T321" s="70"/>
      <c r="AT321" s="24" t="s">
        <v>175</v>
      </c>
      <c r="AU321" s="24" t="s">
        <v>80</v>
      </c>
    </row>
    <row r="322" spans="2:65" s="12" customFormat="1">
      <c r="B322" s="198"/>
      <c r="D322" s="193" t="s">
        <v>184</v>
      </c>
      <c r="E322" s="199" t="s">
        <v>5</v>
      </c>
      <c r="F322" s="200" t="s">
        <v>80</v>
      </c>
      <c r="H322" s="201">
        <v>2</v>
      </c>
      <c r="I322" s="202"/>
      <c r="L322" s="198"/>
      <c r="M322" s="203"/>
      <c r="N322" s="204"/>
      <c r="O322" s="204"/>
      <c r="P322" s="204"/>
      <c r="Q322" s="204"/>
      <c r="R322" s="204"/>
      <c r="S322" s="204"/>
      <c r="T322" s="205"/>
      <c r="AT322" s="199" t="s">
        <v>184</v>
      </c>
      <c r="AU322" s="199" t="s">
        <v>80</v>
      </c>
      <c r="AV322" s="12" t="s">
        <v>80</v>
      </c>
      <c r="AW322" s="12" t="s">
        <v>35</v>
      </c>
      <c r="AX322" s="12" t="s">
        <v>78</v>
      </c>
      <c r="AY322" s="199" t="s">
        <v>167</v>
      </c>
    </row>
    <row r="323" spans="2:65" s="1" customFormat="1" ht="25.5" customHeight="1">
      <c r="B323" s="180"/>
      <c r="C323" s="181" t="s">
        <v>758</v>
      </c>
      <c r="D323" s="181" t="s">
        <v>169</v>
      </c>
      <c r="E323" s="182" t="s">
        <v>1050</v>
      </c>
      <c r="F323" s="183" t="s">
        <v>1051</v>
      </c>
      <c r="G323" s="184" t="s">
        <v>209</v>
      </c>
      <c r="H323" s="185">
        <v>2</v>
      </c>
      <c r="I323" s="186"/>
      <c r="J323" s="187">
        <f>ROUND(I323*H323,2)</f>
        <v>0</v>
      </c>
      <c r="K323" s="183" t="s">
        <v>5</v>
      </c>
      <c r="L323" s="41"/>
      <c r="M323" s="188" t="s">
        <v>5</v>
      </c>
      <c r="N323" s="189" t="s">
        <v>42</v>
      </c>
      <c r="O323" s="42"/>
      <c r="P323" s="190">
        <f>O323*H323</f>
        <v>0</v>
      </c>
      <c r="Q323" s="190">
        <v>0</v>
      </c>
      <c r="R323" s="190">
        <f>Q323*H323</f>
        <v>0</v>
      </c>
      <c r="S323" s="190">
        <v>0</v>
      </c>
      <c r="T323" s="191">
        <f>S323*H323</f>
        <v>0</v>
      </c>
      <c r="AR323" s="24" t="s">
        <v>256</v>
      </c>
      <c r="AT323" s="24" t="s">
        <v>169</v>
      </c>
      <c r="AU323" s="24" t="s">
        <v>80</v>
      </c>
      <c r="AY323" s="24" t="s">
        <v>167</v>
      </c>
      <c r="BE323" s="192">
        <f>IF(N323="základní",J323,0)</f>
        <v>0</v>
      </c>
      <c r="BF323" s="192">
        <f>IF(N323="snížená",J323,0)</f>
        <v>0</v>
      </c>
      <c r="BG323" s="192">
        <f>IF(N323="zákl. přenesená",J323,0)</f>
        <v>0</v>
      </c>
      <c r="BH323" s="192">
        <f>IF(N323="sníž. přenesená",J323,0)</f>
        <v>0</v>
      </c>
      <c r="BI323" s="192">
        <f>IF(N323="nulová",J323,0)</f>
        <v>0</v>
      </c>
      <c r="BJ323" s="24" t="s">
        <v>78</v>
      </c>
      <c r="BK323" s="192">
        <f>ROUND(I323*H323,2)</f>
        <v>0</v>
      </c>
      <c r="BL323" s="24" t="s">
        <v>256</v>
      </c>
      <c r="BM323" s="24" t="s">
        <v>1052</v>
      </c>
    </row>
    <row r="324" spans="2:65" s="1" customFormat="1" ht="27">
      <c r="B324" s="41"/>
      <c r="D324" s="193" t="s">
        <v>175</v>
      </c>
      <c r="F324" s="194" t="s">
        <v>1051</v>
      </c>
      <c r="I324" s="195"/>
      <c r="L324" s="41"/>
      <c r="M324" s="196"/>
      <c r="N324" s="42"/>
      <c r="O324" s="42"/>
      <c r="P324" s="42"/>
      <c r="Q324" s="42"/>
      <c r="R324" s="42"/>
      <c r="S324" s="42"/>
      <c r="T324" s="70"/>
      <c r="AT324" s="24" t="s">
        <v>175</v>
      </c>
      <c r="AU324" s="24" t="s">
        <v>80</v>
      </c>
    </row>
    <row r="325" spans="2:65" s="12" customFormat="1">
      <c r="B325" s="198"/>
      <c r="D325" s="193" t="s">
        <v>184</v>
      </c>
      <c r="E325" s="199" t="s">
        <v>5</v>
      </c>
      <c r="F325" s="200" t="s">
        <v>80</v>
      </c>
      <c r="H325" s="201">
        <v>2</v>
      </c>
      <c r="I325" s="202"/>
      <c r="L325" s="198"/>
      <c r="M325" s="203"/>
      <c r="N325" s="204"/>
      <c r="O325" s="204"/>
      <c r="P325" s="204"/>
      <c r="Q325" s="204"/>
      <c r="R325" s="204"/>
      <c r="S325" s="204"/>
      <c r="T325" s="205"/>
      <c r="AT325" s="199" t="s">
        <v>184</v>
      </c>
      <c r="AU325" s="199" t="s">
        <v>80</v>
      </c>
      <c r="AV325" s="12" t="s">
        <v>80</v>
      </c>
      <c r="AW325" s="12" t="s">
        <v>35</v>
      </c>
      <c r="AX325" s="12" t="s">
        <v>78</v>
      </c>
      <c r="AY325" s="199" t="s">
        <v>167</v>
      </c>
    </row>
    <row r="326" spans="2:65" s="1" customFormat="1" ht="51" customHeight="1">
      <c r="B326" s="180"/>
      <c r="C326" s="181" t="s">
        <v>763</v>
      </c>
      <c r="D326" s="181" t="s">
        <v>169</v>
      </c>
      <c r="E326" s="182" t="s">
        <v>1053</v>
      </c>
      <c r="F326" s="183" t="s">
        <v>1054</v>
      </c>
      <c r="G326" s="184" t="s">
        <v>209</v>
      </c>
      <c r="H326" s="185">
        <v>1</v>
      </c>
      <c r="I326" s="186"/>
      <c r="J326" s="187">
        <f>ROUND(I326*H326,2)</f>
        <v>0</v>
      </c>
      <c r="K326" s="183" t="s">
        <v>5</v>
      </c>
      <c r="L326" s="41"/>
      <c r="M326" s="188" t="s">
        <v>5</v>
      </c>
      <c r="N326" s="189" t="s">
        <v>42</v>
      </c>
      <c r="O326" s="42"/>
      <c r="P326" s="190">
        <f>O326*H326</f>
        <v>0</v>
      </c>
      <c r="Q326" s="190">
        <v>0</v>
      </c>
      <c r="R326" s="190">
        <f>Q326*H326</f>
        <v>0</v>
      </c>
      <c r="S326" s="190">
        <v>0</v>
      </c>
      <c r="T326" s="191">
        <f>S326*H326</f>
        <v>0</v>
      </c>
      <c r="AR326" s="24" t="s">
        <v>256</v>
      </c>
      <c r="AT326" s="24" t="s">
        <v>169</v>
      </c>
      <c r="AU326" s="24" t="s">
        <v>80</v>
      </c>
      <c r="AY326" s="24" t="s">
        <v>167</v>
      </c>
      <c r="BE326" s="192">
        <f>IF(N326="základní",J326,0)</f>
        <v>0</v>
      </c>
      <c r="BF326" s="192">
        <f>IF(N326="snížená",J326,0)</f>
        <v>0</v>
      </c>
      <c r="BG326" s="192">
        <f>IF(N326="zákl. přenesená",J326,0)</f>
        <v>0</v>
      </c>
      <c r="BH326" s="192">
        <f>IF(N326="sníž. přenesená",J326,0)</f>
        <v>0</v>
      </c>
      <c r="BI326" s="192">
        <f>IF(N326="nulová",J326,0)</f>
        <v>0</v>
      </c>
      <c r="BJ326" s="24" t="s">
        <v>78</v>
      </c>
      <c r="BK326" s="192">
        <f>ROUND(I326*H326,2)</f>
        <v>0</v>
      </c>
      <c r="BL326" s="24" t="s">
        <v>256</v>
      </c>
      <c r="BM326" s="24" t="s">
        <v>1055</v>
      </c>
    </row>
    <row r="327" spans="2:65" s="1" customFormat="1" ht="40.5">
      <c r="B327" s="41"/>
      <c r="D327" s="193" t="s">
        <v>175</v>
      </c>
      <c r="F327" s="194" t="s">
        <v>1056</v>
      </c>
      <c r="I327" s="195"/>
      <c r="L327" s="41"/>
      <c r="M327" s="196"/>
      <c r="N327" s="42"/>
      <c r="O327" s="42"/>
      <c r="P327" s="42"/>
      <c r="Q327" s="42"/>
      <c r="R327" s="42"/>
      <c r="S327" s="42"/>
      <c r="T327" s="70"/>
      <c r="AT327" s="24" t="s">
        <v>175</v>
      </c>
      <c r="AU327" s="24" t="s">
        <v>80</v>
      </c>
    </row>
    <row r="328" spans="2:65" s="12" customFormat="1">
      <c r="B328" s="198"/>
      <c r="D328" s="193" t="s">
        <v>184</v>
      </c>
      <c r="E328" s="199" t="s">
        <v>5</v>
      </c>
      <c r="F328" s="200" t="s">
        <v>78</v>
      </c>
      <c r="H328" s="201">
        <v>1</v>
      </c>
      <c r="I328" s="202"/>
      <c r="L328" s="198"/>
      <c r="M328" s="203"/>
      <c r="N328" s="204"/>
      <c r="O328" s="204"/>
      <c r="P328" s="204"/>
      <c r="Q328" s="204"/>
      <c r="R328" s="204"/>
      <c r="S328" s="204"/>
      <c r="T328" s="205"/>
      <c r="AT328" s="199" t="s">
        <v>184</v>
      </c>
      <c r="AU328" s="199" t="s">
        <v>80</v>
      </c>
      <c r="AV328" s="12" t="s">
        <v>80</v>
      </c>
      <c r="AW328" s="12" t="s">
        <v>35</v>
      </c>
      <c r="AX328" s="12" t="s">
        <v>78</v>
      </c>
      <c r="AY328" s="199" t="s">
        <v>167</v>
      </c>
    </row>
    <row r="329" spans="2:65" s="1" customFormat="1" ht="16.5" customHeight="1">
      <c r="B329" s="180"/>
      <c r="C329" s="181" t="s">
        <v>768</v>
      </c>
      <c r="D329" s="181" t="s">
        <v>169</v>
      </c>
      <c r="E329" s="182" t="s">
        <v>1057</v>
      </c>
      <c r="F329" s="183" t="s">
        <v>1058</v>
      </c>
      <c r="G329" s="184" t="s">
        <v>209</v>
      </c>
      <c r="H329" s="185">
        <v>1</v>
      </c>
      <c r="I329" s="186"/>
      <c r="J329" s="187">
        <f>ROUND(I329*H329,2)</f>
        <v>0</v>
      </c>
      <c r="K329" s="183" t="s">
        <v>5</v>
      </c>
      <c r="L329" s="41"/>
      <c r="M329" s="188" t="s">
        <v>5</v>
      </c>
      <c r="N329" s="189" t="s">
        <v>42</v>
      </c>
      <c r="O329" s="42"/>
      <c r="P329" s="190">
        <f>O329*H329</f>
        <v>0</v>
      </c>
      <c r="Q329" s="190">
        <v>0</v>
      </c>
      <c r="R329" s="190">
        <f>Q329*H329</f>
        <v>0</v>
      </c>
      <c r="S329" s="190">
        <v>0</v>
      </c>
      <c r="T329" s="191">
        <f>S329*H329</f>
        <v>0</v>
      </c>
      <c r="AR329" s="24" t="s">
        <v>256</v>
      </c>
      <c r="AT329" s="24" t="s">
        <v>169</v>
      </c>
      <c r="AU329" s="24" t="s">
        <v>80</v>
      </c>
      <c r="AY329" s="24" t="s">
        <v>167</v>
      </c>
      <c r="BE329" s="192">
        <f>IF(N329="základní",J329,0)</f>
        <v>0</v>
      </c>
      <c r="BF329" s="192">
        <f>IF(N329="snížená",J329,0)</f>
        <v>0</v>
      </c>
      <c r="BG329" s="192">
        <f>IF(N329="zákl. přenesená",J329,0)</f>
        <v>0</v>
      </c>
      <c r="BH329" s="192">
        <f>IF(N329="sníž. přenesená",J329,0)</f>
        <v>0</v>
      </c>
      <c r="BI329" s="192">
        <f>IF(N329="nulová",J329,0)</f>
        <v>0</v>
      </c>
      <c r="BJ329" s="24" t="s">
        <v>78</v>
      </c>
      <c r="BK329" s="192">
        <f>ROUND(I329*H329,2)</f>
        <v>0</v>
      </c>
      <c r="BL329" s="24" t="s">
        <v>256</v>
      </c>
      <c r="BM329" s="24" t="s">
        <v>1059</v>
      </c>
    </row>
    <row r="330" spans="2:65" s="1" customFormat="1">
      <c r="B330" s="41"/>
      <c r="D330" s="193" t="s">
        <v>175</v>
      </c>
      <c r="F330" s="194" t="s">
        <v>1058</v>
      </c>
      <c r="I330" s="195"/>
      <c r="L330" s="41"/>
      <c r="M330" s="196"/>
      <c r="N330" s="42"/>
      <c r="O330" s="42"/>
      <c r="P330" s="42"/>
      <c r="Q330" s="42"/>
      <c r="R330" s="42"/>
      <c r="S330" s="42"/>
      <c r="T330" s="70"/>
      <c r="AT330" s="24" t="s">
        <v>175</v>
      </c>
      <c r="AU330" s="24" t="s">
        <v>80</v>
      </c>
    </row>
    <row r="331" spans="2:65" s="12" customFormat="1">
      <c r="B331" s="198"/>
      <c r="D331" s="193" t="s">
        <v>184</v>
      </c>
      <c r="E331" s="199" t="s">
        <v>5</v>
      </c>
      <c r="F331" s="200" t="s">
        <v>78</v>
      </c>
      <c r="H331" s="201">
        <v>1</v>
      </c>
      <c r="I331" s="202"/>
      <c r="L331" s="198"/>
      <c r="M331" s="203"/>
      <c r="N331" s="204"/>
      <c r="O331" s="204"/>
      <c r="P331" s="204"/>
      <c r="Q331" s="204"/>
      <c r="R331" s="204"/>
      <c r="S331" s="204"/>
      <c r="T331" s="205"/>
      <c r="AT331" s="199" t="s">
        <v>184</v>
      </c>
      <c r="AU331" s="199" t="s">
        <v>80</v>
      </c>
      <c r="AV331" s="12" t="s">
        <v>80</v>
      </c>
      <c r="AW331" s="12" t="s">
        <v>35</v>
      </c>
      <c r="AX331" s="12" t="s">
        <v>78</v>
      </c>
      <c r="AY331" s="199" t="s">
        <v>167</v>
      </c>
    </row>
    <row r="332" spans="2:65" s="11" customFormat="1" ht="29.85" customHeight="1">
      <c r="B332" s="167"/>
      <c r="D332" s="168" t="s">
        <v>70</v>
      </c>
      <c r="E332" s="178" t="s">
        <v>742</v>
      </c>
      <c r="F332" s="178" t="s">
        <v>743</v>
      </c>
      <c r="I332" s="170"/>
      <c r="J332" s="179">
        <f>BK332</f>
        <v>0</v>
      </c>
      <c r="L332" s="167"/>
      <c r="M332" s="172"/>
      <c r="N332" s="173"/>
      <c r="O332" s="173"/>
      <c r="P332" s="174">
        <f>SUM(P333:P341)</f>
        <v>0</v>
      </c>
      <c r="Q332" s="173"/>
      <c r="R332" s="174">
        <f>SUM(R333:R341)</f>
        <v>1.2276E-2</v>
      </c>
      <c r="S332" s="173"/>
      <c r="T332" s="175">
        <f>SUM(T333:T341)</f>
        <v>0</v>
      </c>
      <c r="AR332" s="168" t="s">
        <v>80</v>
      </c>
      <c r="AT332" s="176" t="s">
        <v>70</v>
      </c>
      <c r="AU332" s="176" t="s">
        <v>78</v>
      </c>
      <c r="AY332" s="168" t="s">
        <v>167</v>
      </c>
      <c r="BK332" s="177">
        <f>SUM(BK333:BK341)</f>
        <v>0</v>
      </c>
    </row>
    <row r="333" spans="2:65" s="1" customFormat="1" ht="16.5" customHeight="1">
      <c r="B333" s="180"/>
      <c r="C333" s="181" t="s">
        <v>1060</v>
      </c>
      <c r="D333" s="181" t="s">
        <v>169</v>
      </c>
      <c r="E333" s="182" t="s">
        <v>1061</v>
      </c>
      <c r="F333" s="183" t="s">
        <v>1062</v>
      </c>
      <c r="G333" s="184" t="s">
        <v>178</v>
      </c>
      <c r="H333" s="185">
        <v>5.32</v>
      </c>
      <c r="I333" s="186"/>
      <c r="J333" s="187">
        <f>ROUND(I333*H333,2)</f>
        <v>0</v>
      </c>
      <c r="K333" s="183" t="s">
        <v>179</v>
      </c>
      <c r="L333" s="41"/>
      <c r="M333" s="188" t="s">
        <v>5</v>
      </c>
      <c r="N333" s="189" t="s">
        <v>42</v>
      </c>
      <c r="O333" s="42"/>
      <c r="P333" s="190">
        <f>O333*H333</f>
        <v>0</v>
      </c>
      <c r="Q333" s="190">
        <v>0</v>
      </c>
      <c r="R333" s="190">
        <f>Q333*H333</f>
        <v>0</v>
      </c>
      <c r="S333" s="190">
        <v>0</v>
      </c>
      <c r="T333" s="191">
        <f>S333*H333</f>
        <v>0</v>
      </c>
      <c r="AR333" s="24" t="s">
        <v>256</v>
      </c>
      <c r="AT333" s="24" t="s">
        <v>169</v>
      </c>
      <c r="AU333" s="24" t="s">
        <v>80</v>
      </c>
      <c r="AY333" s="24" t="s">
        <v>167</v>
      </c>
      <c r="BE333" s="192">
        <f>IF(N333="základní",J333,0)</f>
        <v>0</v>
      </c>
      <c r="BF333" s="192">
        <f>IF(N333="snížená",J333,0)</f>
        <v>0</v>
      </c>
      <c r="BG333" s="192">
        <f>IF(N333="zákl. přenesená",J333,0)</f>
        <v>0</v>
      </c>
      <c r="BH333" s="192">
        <f>IF(N333="sníž. přenesená",J333,0)</f>
        <v>0</v>
      </c>
      <c r="BI333" s="192">
        <f>IF(N333="nulová",J333,0)</f>
        <v>0</v>
      </c>
      <c r="BJ333" s="24" t="s">
        <v>78</v>
      </c>
      <c r="BK333" s="192">
        <f>ROUND(I333*H333,2)</f>
        <v>0</v>
      </c>
      <c r="BL333" s="24" t="s">
        <v>256</v>
      </c>
      <c r="BM333" s="24" t="s">
        <v>1063</v>
      </c>
    </row>
    <row r="334" spans="2:65" s="1" customFormat="1">
      <c r="B334" s="41"/>
      <c r="D334" s="193" t="s">
        <v>175</v>
      </c>
      <c r="F334" s="194" t="s">
        <v>1064</v>
      </c>
      <c r="I334" s="195"/>
      <c r="L334" s="41"/>
      <c r="M334" s="196"/>
      <c r="N334" s="42"/>
      <c r="O334" s="42"/>
      <c r="P334" s="42"/>
      <c r="Q334" s="42"/>
      <c r="R334" s="42"/>
      <c r="S334" s="42"/>
      <c r="T334" s="70"/>
      <c r="AT334" s="24" t="s">
        <v>175</v>
      </c>
      <c r="AU334" s="24" t="s">
        <v>80</v>
      </c>
    </row>
    <row r="335" spans="2:65" s="12" customFormat="1">
      <c r="B335" s="198"/>
      <c r="D335" s="193" t="s">
        <v>184</v>
      </c>
      <c r="E335" s="199" t="s">
        <v>5</v>
      </c>
      <c r="F335" s="200" t="s">
        <v>1065</v>
      </c>
      <c r="H335" s="201">
        <v>5.32</v>
      </c>
      <c r="I335" s="202"/>
      <c r="L335" s="198"/>
      <c r="M335" s="203"/>
      <c r="N335" s="204"/>
      <c r="O335" s="204"/>
      <c r="P335" s="204"/>
      <c r="Q335" s="204"/>
      <c r="R335" s="204"/>
      <c r="S335" s="204"/>
      <c r="T335" s="205"/>
      <c r="AT335" s="199" t="s">
        <v>184</v>
      </c>
      <c r="AU335" s="199" t="s">
        <v>80</v>
      </c>
      <c r="AV335" s="12" t="s">
        <v>80</v>
      </c>
      <c r="AW335" s="12" t="s">
        <v>35</v>
      </c>
      <c r="AX335" s="12" t="s">
        <v>78</v>
      </c>
      <c r="AY335" s="199" t="s">
        <v>167</v>
      </c>
    </row>
    <row r="336" spans="2:65" s="1" customFormat="1" ht="25.5" customHeight="1">
      <c r="B336" s="180"/>
      <c r="C336" s="181" t="s">
        <v>1066</v>
      </c>
      <c r="D336" s="181" t="s">
        <v>169</v>
      </c>
      <c r="E336" s="182" t="s">
        <v>1067</v>
      </c>
      <c r="F336" s="183" t="s">
        <v>1068</v>
      </c>
      <c r="G336" s="184" t="s">
        <v>178</v>
      </c>
      <c r="H336" s="185">
        <v>6.2</v>
      </c>
      <c r="I336" s="186"/>
      <c r="J336" s="187">
        <f>ROUND(I336*H336,2)</f>
        <v>0</v>
      </c>
      <c r="K336" s="183" t="s">
        <v>179</v>
      </c>
      <c r="L336" s="41"/>
      <c r="M336" s="188" t="s">
        <v>5</v>
      </c>
      <c r="N336" s="189" t="s">
        <v>42</v>
      </c>
      <c r="O336" s="42"/>
      <c r="P336" s="190">
        <f>O336*H336</f>
        <v>0</v>
      </c>
      <c r="Q336" s="190">
        <v>1.98E-3</v>
      </c>
      <c r="R336" s="190">
        <f>Q336*H336</f>
        <v>1.2276E-2</v>
      </c>
      <c r="S336" s="190">
        <v>0</v>
      </c>
      <c r="T336" s="191">
        <f>S336*H336</f>
        <v>0</v>
      </c>
      <c r="AR336" s="24" t="s">
        <v>256</v>
      </c>
      <c r="AT336" s="24" t="s">
        <v>169</v>
      </c>
      <c r="AU336" s="24" t="s">
        <v>80</v>
      </c>
      <c r="AY336" s="24" t="s">
        <v>167</v>
      </c>
      <c r="BE336" s="192">
        <f>IF(N336="základní",J336,0)</f>
        <v>0</v>
      </c>
      <c r="BF336" s="192">
        <f>IF(N336="snížená",J336,0)</f>
        <v>0</v>
      </c>
      <c r="BG336" s="192">
        <f>IF(N336="zákl. přenesená",J336,0)</f>
        <v>0</v>
      </c>
      <c r="BH336" s="192">
        <f>IF(N336="sníž. přenesená",J336,0)</f>
        <v>0</v>
      </c>
      <c r="BI336" s="192">
        <f>IF(N336="nulová",J336,0)</f>
        <v>0</v>
      </c>
      <c r="BJ336" s="24" t="s">
        <v>78</v>
      </c>
      <c r="BK336" s="192">
        <f>ROUND(I336*H336,2)</f>
        <v>0</v>
      </c>
      <c r="BL336" s="24" t="s">
        <v>256</v>
      </c>
      <c r="BM336" s="24" t="s">
        <v>1069</v>
      </c>
    </row>
    <row r="337" spans="2:65" s="1" customFormat="1" ht="27">
      <c r="B337" s="41"/>
      <c r="D337" s="193" t="s">
        <v>175</v>
      </c>
      <c r="F337" s="194" t="s">
        <v>1070</v>
      </c>
      <c r="I337" s="195"/>
      <c r="L337" s="41"/>
      <c r="M337" s="196"/>
      <c r="N337" s="42"/>
      <c r="O337" s="42"/>
      <c r="P337" s="42"/>
      <c r="Q337" s="42"/>
      <c r="R337" s="42"/>
      <c r="S337" s="42"/>
      <c r="T337" s="70"/>
      <c r="AT337" s="24" t="s">
        <v>175</v>
      </c>
      <c r="AU337" s="24" t="s">
        <v>80</v>
      </c>
    </row>
    <row r="338" spans="2:65" s="1" customFormat="1" ht="27">
      <c r="B338" s="41"/>
      <c r="D338" s="193" t="s">
        <v>182</v>
      </c>
      <c r="F338" s="197" t="s">
        <v>820</v>
      </c>
      <c r="I338" s="195"/>
      <c r="L338" s="41"/>
      <c r="M338" s="196"/>
      <c r="N338" s="42"/>
      <c r="O338" s="42"/>
      <c r="P338" s="42"/>
      <c r="Q338" s="42"/>
      <c r="R338" s="42"/>
      <c r="S338" s="42"/>
      <c r="T338" s="70"/>
      <c r="AT338" s="24" t="s">
        <v>182</v>
      </c>
      <c r="AU338" s="24" t="s">
        <v>80</v>
      </c>
    </row>
    <row r="339" spans="2:65" s="12" customFormat="1">
      <c r="B339" s="198"/>
      <c r="D339" s="193" t="s">
        <v>184</v>
      </c>
      <c r="E339" s="199" t="s">
        <v>5</v>
      </c>
      <c r="F339" s="200" t="s">
        <v>1071</v>
      </c>
      <c r="H339" s="201">
        <v>6.2</v>
      </c>
      <c r="I339" s="202"/>
      <c r="L339" s="198"/>
      <c r="M339" s="203"/>
      <c r="N339" s="204"/>
      <c r="O339" s="204"/>
      <c r="P339" s="204"/>
      <c r="Q339" s="204"/>
      <c r="R339" s="204"/>
      <c r="S339" s="204"/>
      <c r="T339" s="205"/>
      <c r="AT339" s="199" t="s">
        <v>184</v>
      </c>
      <c r="AU339" s="199" t="s">
        <v>80</v>
      </c>
      <c r="AV339" s="12" t="s">
        <v>80</v>
      </c>
      <c r="AW339" s="12" t="s">
        <v>35</v>
      </c>
      <c r="AX339" s="12" t="s">
        <v>78</v>
      </c>
      <c r="AY339" s="199" t="s">
        <v>167</v>
      </c>
    </row>
    <row r="340" spans="2:65" s="1" customFormat="1" ht="16.5" customHeight="1">
      <c r="B340" s="180"/>
      <c r="C340" s="181" t="s">
        <v>1072</v>
      </c>
      <c r="D340" s="181" t="s">
        <v>169</v>
      </c>
      <c r="E340" s="182" t="s">
        <v>750</v>
      </c>
      <c r="F340" s="183" t="s">
        <v>751</v>
      </c>
      <c r="G340" s="184" t="s">
        <v>727</v>
      </c>
      <c r="H340" s="237"/>
      <c r="I340" s="186"/>
      <c r="J340" s="187">
        <f>ROUND(I340*H340,2)</f>
        <v>0</v>
      </c>
      <c r="K340" s="183" t="s">
        <v>179</v>
      </c>
      <c r="L340" s="41"/>
      <c r="M340" s="188" t="s">
        <v>5</v>
      </c>
      <c r="N340" s="189" t="s">
        <v>42</v>
      </c>
      <c r="O340" s="42"/>
      <c r="P340" s="190">
        <f>O340*H340</f>
        <v>0</v>
      </c>
      <c r="Q340" s="190">
        <v>0</v>
      </c>
      <c r="R340" s="190">
        <f>Q340*H340</f>
        <v>0</v>
      </c>
      <c r="S340" s="190">
        <v>0</v>
      </c>
      <c r="T340" s="191">
        <f>S340*H340</f>
        <v>0</v>
      </c>
      <c r="AR340" s="24" t="s">
        <v>256</v>
      </c>
      <c r="AT340" s="24" t="s">
        <v>169</v>
      </c>
      <c r="AU340" s="24" t="s">
        <v>80</v>
      </c>
      <c r="AY340" s="24" t="s">
        <v>167</v>
      </c>
      <c r="BE340" s="192">
        <f>IF(N340="základní",J340,0)</f>
        <v>0</v>
      </c>
      <c r="BF340" s="192">
        <f>IF(N340="snížená",J340,0)</f>
        <v>0</v>
      </c>
      <c r="BG340" s="192">
        <f>IF(N340="zákl. přenesená",J340,0)</f>
        <v>0</v>
      </c>
      <c r="BH340" s="192">
        <f>IF(N340="sníž. přenesená",J340,0)</f>
        <v>0</v>
      </c>
      <c r="BI340" s="192">
        <f>IF(N340="nulová",J340,0)</f>
        <v>0</v>
      </c>
      <c r="BJ340" s="24" t="s">
        <v>78</v>
      </c>
      <c r="BK340" s="192">
        <f>ROUND(I340*H340,2)</f>
        <v>0</v>
      </c>
      <c r="BL340" s="24" t="s">
        <v>256</v>
      </c>
      <c r="BM340" s="24" t="s">
        <v>1073</v>
      </c>
    </row>
    <row r="341" spans="2:65" s="1" customFormat="1" ht="27">
      <c r="B341" s="41"/>
      <c r="D341" s="193" t="s">
        <v>175</v>
      </c>
      <c r="F341" s="194" t="s">
        <v>753</v>
      </c>
      <c r="I341" s="195"/>
      <c r="L341" s="41"/>
      <c r="M341" s="196"/>
      <c r="N341" s="42"/>
      <c r="O341" s="42"/>
      <c r="P341" s="42"/>
      <c r="Q341" s="42"/>
      <c r="R341" s="42"/>
      <c r="S341" s="42"/>
      <c r="T341" s="70"/>
      <c r="AT341" s="24" t="s">
        <v>175</v>
      </c>
      <c r="AU341" s="24" t="s">
        <v>80</v>
      </c>
    </row>
    <row r="342" spans="2:65" s="11" customFormat="1" ht="29.85" customHeight="1">
      <c r="B342" s="167"/>
      <c r="D342" s="168" t="s">
        <v>70</v>
      </c>
      <c r="E342" s="178" t="s">
        <v>1074</v>
      </c>
      <c r="F342" s="178" t="s">
        <v>1075</v>
      </c>
      <c r="I342" s="170"/>
      <c r="J342" s="179">
        <f>BK342</f>
        <v>0</v>
      </c>
      <c r="L342" s="167"/>
      <c r="M342" s="172"/>
      <c r="N342" s="173"/>
      <c r="O342" s="173"/>
      <c r="P342" s="174">
        <f>SUM(P343:P350)</f>
        <v>0</v>
      </c>
      <c r="Q342" s="173"/>
      <c r="R342" s="174">
        <f>SUM(R343:R350)</f>
        <v>9.8884799999999995E-2</v>
      </c>
      <c r="S342" s="173"/>
      <c r="T342" s="175">
        <f>SUM(T343:T350)</f>
        <v>6.2260800000000005E-2</v>
      </c>
      <c r="AR342" s="168" t="s">
        <v>80</v>
      </c>
      <c r="AT342" s="176" t="s">
        <v>70</v>
      </c>
      <c r="AU342" s="176" t="s">
        <v>78</v>
      </c>
      <c r="AY342" s="168" t="s">
        <v>167</v>
      </c>
      <c r="BK342" s="177">
        <f>SUM(BK343:BK350)</f>
        <v>0</v>
      </c>
    </row>
    <row r="343" spans="2:65" s="1" customFormat="1" ht="25.5" customHeight="1">
      <c r="B343" s="180"/>
      <c r="C343" s="181" t="s">
        <v>502</v>
      </c>
      <c r="D343" s="181" t="s">
        <v>169</v>
      </c>
      <c r="E343" s="182" t="s">
        <v>1076</v>
      </c>
      <c r="F343" s="183" t="s">
        <v>1077</v>
      </c>
      <c r="G343" s="184" t="s">
        <v>230</v>
      </c>
      <c r="H343" s="185">
        <v>26.16</v>
      </c>
      <c r="I343" s="186"/>
      <c r="J343" s="187">
        <f>ROUND(I343*H343,2)</f>
        <v>0</v>
      </c>
      <c r="K343" s="183" t="s">
        <v>179</v>
      </c>
      <c r="L343" s="41"/>
      <c r="M343" s="188" t="s">
        <v>5</v>
      </c>
      <c r="N343" s="189" t="s">
        <v>42</v>
      </c>
      <c r="O343" s="42"/>
      <c r="P343" s="190">
        <f>O343*H343</f>
        <v>0</v>
      </c>
      <c r="Q343" s="190">
        <v>0</v>
      </c>
      <c r="R343" s="190">
        <f>Q343*H343</f>
        <v>0</v>
      </c>
      <c r="S343" s="190">
        <v>2.3800000000000002E-3</v>
      </c>
      <c r="T343" s="191">
        <f>S343*H343</f>
        <v>6.2260800000000005E-2</v>
      </c>
      <c r="AR343" s="24" t="s">
        <v>256</v>
      </c>
      <c r="AT343" s="24" t="s">
        <v>169</v>
      </c>
      <c r="AU343" s="24" t="s">
        <v>80</v>
      </c>
      <c r="AY343" s="24" t="s">
        <v>167</v>
      </c>
      <c r="BE343" s="192">
        <f>IF(N343="základní",J343,0)</f>
        <v>0</v>
      </c>
      <c r="BF343" s="192">
        <f>IF(N343="snížená",J343,0)</f>
        <v>0</v>
      </c>
      <c r="BG343" s="192">
        <f>IF(N343="zákl. přenesená",J343,0)</f>
        <v>0</v>
      </c>
      <c r="BH343" s="192">
        <f>IF(N343="sníž. přenesená",J343,0)</f>
        <v>0</v>
      </c>
      <c r="BI343" s="192">
        <f>IF(N343="nulová",J343,0)</f>
        <v>0</v>
      </c>
      <c r="BJ343" s="24" t="s">
        <v>78</v>
      </c>
      <c r="BK343" s="192">
        <f>ROUND(I343*H343,2)</f>
        <v>0</v>
      </c>
      <c r="BL343" s="24" t="s">
        <v>256</v>
      </c>
      <c r="BM343" s="24" t="s">
        <v>1078</v>
      </c>
    </row>
    <row r="344" spans="2:65" s="1" customFormat="1">
      <c r="B344" s="41"/>
      <c r="D344" s="193" t="s">
        <v>175</v>
      </c>
      <c r="F344" s="194" t="s">
        <v>1079</v>
      </c>
      <c r="I344" s="195"/>
      <c r="L344" s="41"/>
      <c r="M344" s="196"/>
      <c r="N344" s="42"/>
      <c r="O344" s="42"/>
      <c r="P344" s="42"/>
      <c r="Q344" s="42"/>
      <c r="R344" s="42"/>
      <c r="S344" s="42"/>
      <c r="T344" s="70"/>
      <c r="AT344" s="24" t="s">
        <v>175</v>
      </c>
      <c r="AU344" s="24" t="s">
        <v>80</v>
      </c>
    </row>
    <row r="345" spans="2:65" s="1" customFormat="1" ht="27">
      <c r="B345" s="41"/>
      <c r="D345" s="193" t="s">
        <v>182</v>
      </c>
      <c r="F345" s="197" t="s">
        <v>820</v>
      </c>
      <c r="I345" s="195"/>
      <c r="L345" s="41"/>
      <c r="M345" s="196"/>
      <c r="N345" s="42"/>
      <c r="O345" s="42"/>
      <c r="P345" s="42"/>
      <c r="Q345" s="42"/>
      <c r="R345" s="42"/>
      <c r="S345" s="42"/>
      <c r="T345" s="70"/>
      <c r="AT345" s="24" t="s">
        <v>182</v>
      </c>
      <c r="AU345" s="24" t="s">
        <v>80</v>
      </c>
    </row>
    <row r="346" spans="2:65" s="12" customFormat="1">
      <c r="B346" s="198"/>
      <c r="D346" s="193" t="s">
        <v>184</v>
      </c>
      <c r="E346" s="199" t="s">
        <v>5</v>
      </c>
      <c r="F346" s="200" t="s">
        <v>1080</v>
      </c>
      <c r="H346" s="201">
        <v>26.16</v>
      </c>
      <c r="I346" s="202"/>
      <c r="L346" s="198"/>
      <c r="M346" s="203"/>
      <c r="N346" s="204"/>
      <c r="O346" s="204"/>
      <c r="P346" s="204"/>
      <c r="Q346" s="204"/>
      <c r="R346" s="204"/>
      <c r="S346" s="204"/>
      <c r="T346" s="205"/>
      <c r="AT346" s="199" t="s">
        <v>184</v>
      </c>
      <c r="AU346" s="199" t="s">
        <v>80</v>
      </c>
      <c r="AV346" s="12" t="s">
        <v>80</v>
      </c>
      <c r="AW346" s="12" t="s">
        <v>35</v>
      </c>
      <c r="AX346" s="12" t="s">
        <v>78</v>
      </c>
      <c r="AY346" s="199" t="s">
        <v>167</v>
      </c>
    </row>
    <row r="347" spans="2:65" s="1" customFormat="1" ht="25.5" customHeight="1">
      <c r="B347" s="180"/>
      <c r="C347" s="181" t="s">
        <v>1081</v>
      </c>
      <c r="D347" s="181" t="s">
        <v>169</v>
      </c>
      <c r="E347" s="182" t="s">
        <v>1082</v>
      </c>
      <c r="F347" s="183" t="s">
        <v>1083</v>
      </c>
      <c r="G347" s="184" t="s">
        <v>230</v>
      </c>
      <c r="H347" s="185">
        <v>26.16</v>
      </c>
      <c r="I347" s="186"/>
      <c r="J347" s="187">
        <f>ROUND(I347*H347,2)</f>
        <v>0</v>
      </c>
      <c r="K347" s="183" t="s">
        <v>5</v>
      </c>
      <c r="L347" s="41"/>
      <c r="M347" s="188" t="s">
        <v>5</v>
      </c>
      <c r="N347" s="189" t="s">
        <v>42</v>
      </c>
      <c r="O347" s="42"/>
      <c r="P347" s="190">
        <f>O347*H347</f>
        <v>0</v>
      </c>
      <c r="Q347" s="190">
        <v>3.7799999999999999E-3</v>
      </c>
      <c r="R347" s="190">
        <f>Q347*H347</f>
        <v>9.8884799999999995E-2</v>
      </c>
      <c r="S347" s="190">
        <v>0</v>
      </c>
      <c r="T347" s="191">
        <f>S347*H347</f>
        <v>0</v>
      </c>
      <c r="AR347" s="24" t="s">
        <v>256</v>
      </c>
      <c r="AT347" s="24" t="s">
        <v>169</v>
      </c>
      <c r="AU347" s="24" t="s">
        <v>80</v>
      </c>
      <c r="AY347" s="24" t="s">
        <v>167</v>
      </c>
      <c r="BE347" s="192">
        <f>IF(N347="základní",J347,0)</f>
        <v>0</v>
      </c>
      <c r="BF347" s="192">
        <f>IF(N347="snížená",J347,0)</f>
        <v>0</v>
      </c>
      <c r="BG347" s="192">
        <f>IF(N347="zákl. přenesená",J347,0)</f>
        <v>0</v>
      </c>
      <c r="BH347" s="192">
        <f>IF(N347="sníž. přenesená",J347,0)</f>
        <v>0</v>
      </c>
      <c r="BI347" s="192">
        <f>IF(N347="nulová",J347,0)</f>
        <v>0</v>
      </c>
      <c r="BJ347" s="24" t="s">
        <v>78</v>
      </c>
      <c r="BK347" s="192">
        <f>ROUND(I347*H347,2)</f>
        <v>0</v>
      </c>
      <c r="BL347" s="24" t="s">
        <v>256</v>
      </c>
      <c r="BM347" s="24" t="s">
        <v>1084</v>
      </c>
    </row>
    <row r="348" spans="2:65" s="1" customFormat="1" ht="27">
      <c r="B348" s="41"/>
      <c r="D348" s="193" t="s">
        <v>175</v>
      </c>
      <c r="F348" s="194" t="s">
        <v>1085</v>
      </c>
      <c r="I348" s="195"/>
      <c r="L348" s="41"/>
      <c r="M348" s="196"/>
      <c r="N348" s="42"/>
      <c r="O348" s="42"/>
      <c r="P348" s="42"/>
      <c r="Q348" s="42"/>
      <c r="R348" s="42"/>
      <c r="S348" s="42"/>
      <c r="T348" s="70"/>
      <c r="AT348" s="24" t="s">
        <v>175</v>
      </c>
      <c r="AU348" s="24" t="s">
        <v>80</v>
      </c>
    </row>
    <row r="349" spans="2:65" s="1" customFormat="1" ht="16.5" customHeight="1">
      <c r="B349" s="180"/>
      <c r="C349" s="181" t="s">
        <v>1086</v>
      </c>
      <c r="D349" s="181" t="s">
        <v>169</v>
      </c>
      <c r="E349" s="182" t="s">
        <v>1087</v>
      </c>
      <c r="F349" s="183" t="s">
        <v>1088</v>
      </c>
      <c r="G349" s="184" t="s">
        <v>727</v>
      </c>
      <c r="H349" s="237"/>
      <c r="I349" s="186"/>
      <c r="J349" s="187">
        <f>ROUND(I349*H349,2)</f>
        <v>0</v>
      </c>
      <c r="K349" s="183" t="s">
        <v>179</v>
      </c>
      <c r="L349" s="41"/>
      <c r="M349" s="188" t="s">
        <v>5</v>
      </c>
      <c r="N349" s="189" t="s">
        <v>42</v>
      </c>
      <c r="O349" s="42"/>
      <c r="P349" s="190">
        <f>O349*H349</f>
        <v>0</v>
      </c>
      <c r="Q349" s="190">
        <v>0</v>
      </c>
      <c r="R349" s="190">
        <f>Q349*H349</f>
        <v>0</v>
      </c>
      <c r="S349" s="190">
        <v>0</v>
      </c>
      <c r="T349" s="191">
        <f>S349*H349</f>
        <v>0</v>
      </c>
      <c r="AR349" s="24" t="s">
        <v>256</v>
      </c>
      <c r="AT349" s="24" t="s">
        <v>169</v>
      </c>
      <c r="AU349" s="24" t="s">
        <v>80</v>
      </c>
      <c r="AY349" s="24" t="s">
        <v>167</v>
      </c>
      <c r="BE349" s="192">
        <f>IF(N349="základní",J349,0)</f>
        <v>0</v>
      </c>
      <c r="BF349" s="192">
        <f>IF(N349="snížená",J349,0)</f>
        <v>0</v>
      </c>
      <c r="BG349" s="192">
        <f>IF(N349="zákl. přenesená",J349,0)</f>
        <v>0</v>
      </c>
      <c r="BH349" s="192">
        <f>IF(N349="sníž. přenesená",J349,0)</f>
        <v>0</v>
      </c>
      <c r="BI349" s="192">
        <f>IF(N349="nulová",J349,0)</f>
        <v>0</v>
      </c>
      <c r="BJ349" s="24" t="s">
        <v>78</v>
      </c>
      <c r="BK349" s="192">
        <f>ROUND(I349*H349,2)</f>
        <v>0</v>
      </c>
      <c r="BL349" s="24" t="s">
        <v>256</v>
      </c>
      <c r="BM349" s="24" t="s">
        <v>1089</v>
      </c>
    </row>
    <row r="350" spans="2:65" s="1" customFormat="1" ht="27">
      <c r="B350" s="41"/>
      <c r="D350" s="193" t="s">
        <v>175</v>
      </c>
      <c r="F350" s="194" t="s">
        <v>1090</v>
      </c>
      <c r="I350" s="195"/>
      <c r="L350" s="41"/>
      <c r="M350" s="196"/>
      <c r="N350" s="42"/>
      <c r="O350" s="42"/>
      <c r="P350" s="42"/>
      <c r="Q350" s="42"/>
      <c r="R350" s="42"/>
      <c r="S350" s="42"/>
      <c r="T350" s="70"/>
      <c r="AT350" s="24" t="s">
        <v>175</v>
      </c>
      <c r="AU350" s="24" t="s">
        <v>80</v>
      </c>
    </row>
    <row r="351" spans="2:65" s="11" customFormat="1" ht="29.85" customHeight="1">
      <c r="B351" s="167"/>
      <c r="D351" s="168" t="s">
        <v>70</v>
      </c>
      <c r="E351" s="178" t="s">
        <v>1091</v>
      </c>
      <c r="F351" s="178" t="s">
        <v>1092</v>
      </c>
      <c r="I351" s="170"/>
      <c r="J351" s="179">
        <f>BK351</f>
        <v>0</v>
      </c>
      <c r="L351" s="167"/>
      <c r="M351" s="172"/>
      <c r="N351" s="173"/>
      <c r="O351" s="173"/>
      <c r="P351" s="174">
        <f>SUM(P352:P391)</f>
        <v>0</v>
      </c>
      <c r="Q351" s="173"/>
      <c r="R351" s="174">
        <f>SUM(R352:R391)</f>
        <v>0</v>
      </c>
      <c r="S351" s="173"/>
      <c r="T351" s="175">
        <f>SUM(T352:T391)</f>
        <v>0.12000000000000001</v>
      </c>
      <c r="AR351" s="168" t="s">
        <v>80</v>
      </c>
      <c r="AT351" s="176" t="s">
        <v>70</v>
      </c>
      <c r="AU351" s="176" t="s">
        <v>78</v>
      </c>
      <c r="AY351" s="168" t="s">
        <v>167</v>
      </c>
      <c r="BK351" s="177">
        <f>SUM(BK352:BK391)</f>
        <v>0</v>
      </c>
    </row>
    <row r="352" spans="2:65" s="1" customFormat="1" ht="38.25" customHeight="1">
      <c r="B352" s="180"/>
      <c r="C352" s="181" t="s">
        <v>1093</v>
      </c>
      <c r="D352" s="181" t="s">
        <v>169</v>
      </c>
      <c r="E352" s="182" t="s">
        <v>1094</v>
      </c>
      <c r="F352" s="183" t="s">
        <v>1095</v>
      </c>
      <c r="G352" s="184" t="s">
        <v>209</v>
      </c>
      <c r="H352" s="185">
        <v>1</v>
      </c>
      <c r="I352" s="186"/>
      <c r="J352" s="187">
        <f>ROUND(I352*H352,2)</f>
        <v>0</v>
      </c>
      <c r="K352" s="183" t="s">
        <v>5</v>
      </c>
      <c r="L352" s="41"/>
      <c r="M352" s="188" t="s">
        <v>5</v>
      </c>
      <c r="N352" s="189" t="s">
        <v>42</v>
      </c>
      <c r="O352" s="42"/>
      <c r="P352" s="190">
        <f>O352*H352</f>
        <v>0</v>
      </c>
      <c r="Q352" s="190">
        <v>0</v>
      </c>
      <c r="R352" s="190">
        <f>Q352*H352</f>
        <v>0</v>
      </c>
      <c r="S352" s="190">
        <v>0</v>
      </c>
      <c r="T352" s="191">
        <f>S352*H352</f>
        <v>0</v>
      </c>
      <c r="AR352" s="24" t="s">
        <v>256</v>
      </c>
      <c r="AT352" s="24" t="s">
        <v>169</v>
      </c>
      <c r="AU352" s="24" t="s">
        <v>80</v>
      </c>
      <c r="AY352" s="24" t="s">
        <v>167</v>
      </c>
      <c r="BE352" s="192">
        <f>IF(N352="základní",J352,0)</f>
        <v>0</v>
      </c>
      <c r="BF352" s="192">
        <f>IF(N352="snížená",J352,0)</f>
        <v>0</v>
      </c>
      <c r="BG352" s="192">
        <f>IF(N352="zákl. přenesená",J352,0)</f>
        <v>0</v>
      </c>
      <c r="BH352" s="192">
        <f>IF(N352="sníž. přenesená",J352,0)</f>
        <v>0</v>
      </c>
      <c r="BI352" s="192">
        <f>IF(N352="nulová",J352,0)</f>
        <v>0</v>
      </c>
      <c r="BJ352" s="24" t="s">
        <v>78</v>
      </c>
      <c r="BK352" s="192">
        <f>ROUND(I352*H352,2)</f>
        <v>0</v>
      </c>
      <c r="BL352" s="24" t="s">
        <v>256</v>
      </c>
      <c r="BM352" s="24" t="s">
        <v>1096</v>
      </c>
    </row>
    <row r="353" spans="2:65" s="1" customFormat="1" ht="27">
      <c r="B353" s="41"/>
      <c r="D353" s="193" t="s">
        <v>175</v>
      </c>
      <c r="F353" s="194" t="s">
        <v>1097</v>
      </c>
      <c r="I353" s="195"/>
      <c r="L353" s="41"/>
      <c r="M353" s="196"/>
      <c r="N353" s="42"/>
      <c r="O353" s="42"/>
      <c r="P353" s="42"/>
      <c r="Q353" s="42"/>
      <c r="R353" s="42"/>
      <c r="S353" s="42"/>
      <c r="T353" s="70"/>
      <c r="AT353" s="24" t="s">
        <v>175</v>
      </c>
      <c r="AU353" s="24" t="s">
        <v>80</v>
      </c>
    </row>
    <row r="354" spans="2:65" s="1" customFormat="1" ht="27">
      <c r="B354" s="41"/>
      <c r="D354" s="193" t="s">
        <v>182</v>
      </c>
      <c r="F354" s="197" t="s">
        <v>820</v>
      </c>
      <c r="I354" s="195"/>
      <c r="L354" s="41"/>
      <c r="M354" s="196"/>
      <c r="N354" s="42"/>
      <c r="O354" s="42"/>
      <c r="P354" s="42"/>
      <c r="Q354" s="42"/>
      <c r="R354" s="42"/>
      <c r="S354" s="42"/>
      <c r="T354" s="70"/>
      <c r="AT354" s="24" t="s">
        <v>182</v>
      </c>
      <c r="AU354" s="24" t="s">
        <v>80</v>
      </c>
    </row>
    <row r="355" spans="2:65" s="12" customFormat="1">
      <c r="B355" s="198"/>
      <c r="D355" s="193" t="s">
        <v>184</v>
      </c>
      <c r="E355" s="199" t="s">
        <v>5</v>
      </c>
      <c r="F355" s="200" t="s">
        <v>78</v>
      </c>
      <c r="H355" s="201">
        <v>1</v>
      </c>
      <c r="I355" s="202"/>
      <c r="L355" s="198"/>
      <c r="M355" s="203"/>
      <c r="N355" s="204"/>
      <c r="O355" s="204"/>
      <c r="P355" s="204"/>
      <c r="Q355" s="204"/>
      <c r="R355" s="204"/>
      <c r="S355" s="204"/>
      <c r="T355" s="205"/>
      <c r="AT355" s="199" t="s">
        <v>184</v>
      </c>
      <c r="AU355" s="199" t="s">
        <v>80</v>
      </c>
      <c r="AV355" s="12" t="s">
        <v>80</v>
      </c>
      <c r="AW355" s="12" t="s">
        <v>35</v>
      </c>
      <c r="AX355" s="12" t="s">
        <v>78</v>
      </c>
      <c r="AY355" s="199" t="s">
        <v>167</v>
      </c>
    </row>
    <row r="356" spans="2:65" s="1" customFormat="1" ht="38.25" customHeight="1">
      <c r="B356" s="180"/>
      <c r="C356" s="181" t="s">
        <v>1098</v>
      </c>
      <c r="D356" s="181" t="s">
        <v>169</v>
      </c>
      <c r="E356" s="182" t="s">
        <v>1099</v>
      </c>
      <c r="F356" s="183" t="s">
        <v>1100</v>
      </c>
      <c r="G356" s="184" t="s">
        <v>209</v>
      </c>
      <c r="H356" s="185">
        <v>4</v>
      </c>
      <c r="I356" s="186"/>
      <c r="J356" s="187">
        <f>ROUND(I356*H356,2)</f>
        <v>0</v>
      </c>
      <c r="K356" s="183" t="s">
        <v>5</v>
      </c>
      <c r="L356" s="41"/>
      <c r="M356" s="188" t="s">
        <v>5</v>
      </c>
      <c r="N356" s="189" t="s">
        <v>42</v>
      </c>
      <c r="O356" s="42"/>
      <c r="P356" s="190">
        <f>O356*H356</f>
        <v>0</v>
      </c>
      <c r="Q356" s="190">
        <v>0</v>
      </c>
      <c r="R356" s="190">
        <f>Q356*H356</f>
        <v>0</v>
      </c>
      <c r="S356" s="190">
        <v>0</v>
      </c>
      <c r="T356" s="191">
        <f>S356*H356</f>
        <v>0</v>
      </c>
      <c r="AR356" s="24" t="s">
        <v>256</v>
      </c>
      <c r="AT356" s="24" t="s">
        <v>169</v>
      </c>
      <c r="AU356" s="24" t="s">
        <v>80</v>
      </c>
      <c r="AY356" s="24" t="s">
        <v>167</v>
      </c>
      <c r="BE356" s="192">
        <f>IF(N356="základní",J356,0)</f>
        <v>0</v>
      </c>
      <c r="BF356" s="192">
        <f>IF(N356="snížená",J356,0)</f>
        <v>0</v>
      </c>
      <c r="BG356" s="192">
        <f>IF(N356="zákl. přenesená",J356,0)</f>
        <v>0</v>
      </c>
      <c r="BH356" s="192">
        <f>IF(N356="sníž. přenesená",J356,0)</f>
        <v>0</v>
      </c>
      <c r="BI356" s="192">
        <f>IF(N356="nulová",J356,0)</f>
        <v>0</v>
      </c>
      <c r="BJ356" s="24" t="s">
        <v>78</v>
      </c>
      <c r="BK356" s="192">
        <f>ROUND(I356*H356,2)</f>
        <v>0</v>
      </c>
      <c r="BL356" s="24" t="s">
        <v>256</v>
      </c>
      <c r="BM356" s="24" t="s">
        <v>1101</v>
      </c>
    </row>
    <row r="357" spans="2:65" s="1" customFormat="1" ht="27">
      <c r="B357" s="41"/>
      <c r="D357" s="193" t="s">
        <v>175</v>
      </c>
      <c r="F357" s="194" t="s">
        <v>1100</v>
      </c>
      <c r="I357" s="195"/>
      <c r="L357" s="41"/>
      <c r="M357" s="196"/>
      <c r="N357" s="42"/>
      <c r="O357" s="42"/>
      <c r="P357" s="42"/>
      <c r="Q357" s="42"/>
      <c r="R357" s="42"/>
      <c r="S357" s="42"/>
      <c r="T357" s="70"/>
      <c r="AT357" s="24" t="s">
        <v>175</v>
      </c>
      <c r="AU357" s="24" t="s">
        <v>80</v>
      </c>
    </row>
    <row r="358" spans="2:65" s="1" customFormat="1" ht="27">
      <c r="B358" s="41"/>
      <c r="D358" s="193" t="s">
        <v>182</v>
      </c>
      <c r="F358" s="197" t="s">
        <v>820</v>
      </c>
      <c r="I358" s="195"/>
      <c r="L358" s="41"/>
      <c r="M358" s="196"/>
      <c r="N358" s="42"/>
      <c r="O358" s="42"/>
      <c r="P358" s="42"/>
      <c r="Q358" s="42"/>
      <c r="R358" s="42"/>
      <c r="S358" s="42"/>
      <c r="T358" s="70"/>
      <c r="AT358" s="24" t="s">
        <v>182</v>
      </c>
      <c r="AU358" s="24" t="s">
        <v>80</v>
      </c>
    </row>
    <row r="359" spans="2:65" s="12" customFormat="1">
      <c r="B359" s="198"/>
      <c r="D359" s="193" t="s">
        <v>184</v>
      </c>
      <c r="E359" s="199" t="s">
        <v>5</v>
      </c>
      <c r="F359" s="200" t="s">
        <v>173</v>
      </c>
      <c r="H359" s="201">
        <v>4</v>
      </c>
      <c r="I359" s="202"/>
      <c r="L359" s="198"/>
      <c r="M359" s="203"/>
      <c r="N359" s="204"/>
      <c r="O359" s="204"/>
      <c r="P359" s="204"/>
      <c r="Q359" s="204"/>
      <c r="R359" s="204"/>
      <c r="S359" s="204"/>
      <c r="T359" s="205"/>
      <c r="AT359" s="199" t="s">
        <v>184</v>
      </c>
      <c r="AU359" s="199" t="s">
        <v>80</v>
      </c>
      <c r="AV359" s="12" t="s">
        <v>80</v>
      </c>
      <c r="AW359" s="12" t="s">
        <v>35</v>
      </c>
      <c r="AX359" s="12" t="s">
        <v>78</v>
      </c>
      <c r="AY359" s="199" t="s">
        <v>167</v>
      </c>
    </row>
    <row r="360" spans="2:65" s="1" customFormat="1" ht="38.25" customHeight="1">
      <c r="B360" s="180"/>
      <c r="C360" s="181" t="s">
        <v>1102</v>
      </c>
      <c r="D360" s="181" t="s">
        <v>169</v>
      </c>
      <c r="E360" s="182" t="s">
        <v>1103</v>
      </c>
      <c r="F360" s="183" t="s">
        <v>1104</v>
      </c>
      <c r="G360" s="184" t="s">
        <v>209</v>
      </c>
      <c r="H360" s="185">
        <v>1</v>
      </c>
      <c r="I360" s="186"/>
      <c r="J360" s="187">
        <f>ROUND(I360*H360,2)</f>
        <v>0</v>
      </c>
      <c r="K360" s="183" t="s">
        <v>5</v>
      </c>
      <c r="L360" s="41"/>
      <c r="M360" s="188" t="s">
        <v>5</v>
      </c>
      <c r="N360" s="189" t="s">
        <v>42</v>
      </c>
      <c r="O360" s="42"/>
      <c r="P360" s="190">
        <f>O360*H360</f>
        <v>0</v>
      </c>
      <c r="Q360" s="190">
        <v>0</v>
      </c>
      <c r="R360" s="190">
        <f>Q360*H360</f>
        <v>0</v>
      </c>
      <c r="S360" s="190">
        <v>0</v>
      </c>
      <c r="T360" s="191">
        <f>S360*H360</f>
        <v>0</v>
      </c>
      <c r="AR360" s="24" t="s">
        <v>256</v>
      </c>
      <c r="AT360" s="24" t="s">
        <v>169</v>
      </c>
      <c r="AU360" s="24" t="s">
        <v>80</v>
      </c>
      <c r="AY360" s="24" t="s">
        <v>167</v>
      </c>
      <c r="BE360" s="192">
        <f>IF(N360="základní",J360,0)</f>
        <v>0</v>
      </c>
      <c r="BF360" s="192">
        <f>IF(N360="snížená",J360,0)</f>
        <v>0</v>
      </c>
      <c r="BG360" s="192">
        <f>IF(N360="zákl. přenesená",J360,0)</f>
        <v>0</v>
      </c>
      <c r="BH360" s="192">
        <f>IF(N360="sníž. přenesená",J360,0)</f>
        <v>0</v>
      </c>
      <c r="BI360" s="192">
        <f>IF(N360="nulová",J360,0)</f>
        <v>0</v>
      </c>
      <c r="BJ360" s="24" t="s">
        <v>78</v>
      </c>
      <c r="BK360" s="192">
        <f>ROUND(I360*H360,2)</f>
        <v>0</v>
      </c>
      <c r="BL360" s="24" t="s">
        <v>256</v>
      </c>
      <c r="BM360" s="24" t="s">
        <v>1105</v>
      </c>
    </row>
    <row r="361" spans="2:65" s="1" customFormat="1" ht="27">
      <c r="B361" s="41"/>
      <c r="D361" s="193" t="s">
        <v>175</v>
      </c>
      <c r="F361" s="194" t="s">
        <v>1104</v>
      </c>
      <c r="I361" s="195"/>
      <c r="L361" s="41"/>
      <c r="M361" s="196"/>
      <c r="N361" s="42"/>
      <c r="O361" s="42"/>
      <c r="P361" s="42"/>
      <c r="Q361" s="42"/>
      <c r="R361" s="42"/>
      <c r="S361" s="42"/>
      <c r="T361" s="70"/>
      <c r="AT361" s="24" t="s">
        <v>175</v>
      </c>
      <c r="AU361" s="24" t="s">
        <v>80</v>
      </c>
    </row>
    <row r="362" spans="2:65" s="1" customFormat="1" ht="27">
      <c r="B362" s="41"/>
      <c r="D362" s="193" t="s">
        <v>182</v>
      </c>
      <c r="F362" s="197" t="s">
        <v>820</v>
      </c>
      <c r="I362" s="195"/>
      <c r="L362" s="41"/>
      <c r="M362" s="196"/>
      <c r="N362" s="42"/>
      <c r="O362" s="42"/>
      <c r="P362" s="42"/>
      <c r="Q362" s="42"/>
      <c r="R362" s="42"/>
      <c r="S362" s="42"/>
      <c r="T362" s="70"/>
      <c r="AT362" s="24" t="s">
        <v>182</v>
      </c>
      <c r="AU362" s="24" t="s">
        <v>80</v>
      </c>
    </row>
    <row r="363" spans="2:65" s="12" customFormat="1">
      <c r="B363" s="198"/>
      <c r="D363" s="193" t="s">
        <v>184</v>
      </c>
      <c r="E363" s="199" t="s">
        <v>5</v>
      </c>
      <c r="F363" s="200" t="s">
        <v>78</v>
      </c>
      <c r="H363" s="201">
        <v>1</v>
      </c>
      <c r="I363" s="202"/>
      <c r="L363" s="198"/>
      <c r="M363" s="203"/>
      <c r="N363" s="204"/>
      <c r="O363" s="204"/>
      <c r="P363" s="204"/>
      <c r="Q363" s="204"/>
      <c r="R363" s="204"/>
      <c r="S363" s="204"/>
      <c r="T363" s="205"/>
      <c r="AT363" s="199" t="s">
        <v>184</v>
      </c>
      <c r="AU363" s="199" t="s">
        <v>80</v>
      </c>
      <c r="AV363" s="12" t="s">
        <v>80</v>
      </c>
      <c r="AW363" s="12" t="s">
        <v>35</v>
      </c>
      <c r="AX363" s="12" t="s">
        <v>78</v>
      </c>
      <c r="AY363" s="199" t="s">
        <v>167</v>
      </c>
    </row>
    <row r="364" spans="2:65" s="1" customFormat="1" ht="38.25" customHeight="1">
      <c r="B364" s="180"/>
      <c r="C364" s="181" t="s">
        <v>1106</v>
      </c>
      <c r="D364" s="181" t="s">
        <v>169</v>
      </c>
      <c r="E364" s="182" t="s">
        <v>1107</v>
      </c>
      <c r="F364" s="183" t="s">
        <v>1108</v>
      </c>
      <c r="G364" s="184" t="s">
        <v>209</v>
      </c>
      <c r="H364" s="185">
        <v>1</v>
      </c>
      <c r="I364" s="186"/>
      <c r="J364" s="187">
        <f>ROUND(I364*H364,2)</f>
        <v>0</v>
      </c>
      <c r="K364" s="183" t="s">
        <v>5</v>
      </c>
      <c r="L364" s="41"/>
      <c r="M364" s="188" t="s">
        <v>5</v>
      </c>
      <c r="N364" s="189" t="s">
        <v>42</v>
      </c>
      <c r="O364" s="42"/>
      <c r="P364" s="190">
        <f>O364*H364</f>
        <v>0</v>
      </c>
      <c r="Q364" s="190">
        <v>0</v>
      </c>
      <c r="R364" s="190">
        <f>Q364*H364</f>
        <v>0</v>
      </c>
      <c r="S364" s="190">
        <v>0</v>
      </c>
      <c r="T364" s="191">
        <f>S364*H364</f>
        <v>0</v>
      </c>
      <c r="AR364" s="24" t="s">
        <v>256</v>
      </c>
      <c r="AT364" s="24" t="s">
        <v>169</v>
      </c>
      <c r="AU364" s="24" t="s">
        <v>80</v>
      </c>
      <c r="AY364" s="24" t="s">
        <v>167</v>
      </c>
      <c r="BE364" s="192">
        <f>IF(N364="základní",J364,0)</f>
        <v>0</v>
      </c>
      <c r="BF364" s="192">
        <f>IF(N364="snížená",J364,0)</f>
        <v>0</v>
      </c>
      <c r="BG364" s="192">
        <f>IF(N364="zákl. přenesená",J364,0)</f>
        <v>0</v>
      </c>
      <c r="BH364" s="192">
        <f>IF(N364="sníž. přenesená",J364,0)</f>
        <v>0</v>
      </c>
      <c r="BI364" s="192">
        <f>IF(N364="nulová",J364,0)</f>
        <v>0</v>
      </c>
      <c r="BJ364" s="24" t="s">
        <v>78</v>
      </c>
      <c r="BK364" s="192">
        <f>ROUND(I364*H364,2)</f>
        <v>0</v>
      </c>
      <c r="BL364" s="24" t="s">
        <v>256</v>
      </c>
      <c r="BM364" s="24" t="s">
        <v>1109</v>
      </c>
    </row>
    <row r="365" spans="2:65" s="1" customFormat="1" ht="40.5">
      <c r="B365" s="41"/>
      <c r="D365" s="193" t="s">
        <v>175</v>
      </c>
      <c r="F365" s="194" t="s">
        <v>1108</v>
      </c>
      <c r="I365" s="195"/>
      <c r="L365" s="41"/>
      <c r="M365" s="196"/>
      <c r="N365" s="42"/>
      <c r="O365" s="42"/>
      <c r="P365" s="42"/>
      <c r="Q365" s="42"/>
      <c r="R365" s="42"/>
      <c r="S365" s="42"/>
      <c r="T365" s="70"/>
      <c r="AT365" s="24" t="s">
        <v>175</v>
      </c>
      <c r="AU365" s="24" t="s">
        <v>80</v>
      </c>
    </row>
    <row r="366" spans="2:65" s="1" customFormat="1" ht="27">
      <c r="B366" s="41"/>
      <c r="D366" s="193" t="s">
        <v>182</v>
      </c>
      <c r="F366" s="197" t="s">
        <v>820</v>
      </c>
      <c r="I366" s="195"/>
      <c r="L366" s="41"/>
      <c r="M366" s="196"/>
      <c r="N366" s="42"/>
      <c r="O366" s="42"/>
      <c r="P366" s="42"/>
      <c r="Q366" s="42"/>
      <c r="R366" s="42"/>
      <c r="S366" s="42"/>
      <c r="T366" s="70"/>
      <c r="AT366" s="24" t="s">
        <v>182</v>
      </c>
      <c r="AU366" s="24" t="s">
        <v>80</v>
      </c>
    </row>
    <row r="367" spans="2:65" s="12" customFormat="1">
      <c r="B367" s="198"/>
      <c r="D367" s="193" t="s">
        <v>184</v>
      </c>
      <c r="E367" s="199" t="s">
        <v>5</v>
      </c>
      <c r="F367" s="200" t="s">
        <v>78</v>
      </c>
      <c r="H367" s="201">
        <v>1</v>
      </c>
      <c r="I367" s="202"/>
      <c r="L367" s="198"/>
      <c r="M367" s="203"/>
      <c r="N367" s="204"/>
      <c r="O367" s="204"/>
      <c r="P367" s="204"/>
      <c r="Q367" s="204"/>
      <c r="R367" s="204"/>
      <c r="S367" s="204"/>
      <c r="T367" s="205"/>
      <c r="AT367" s="199" t="s">
        <v>184</v>
      </c>
      <c r="AU367" s="199" t="s">
        <v>80</v>
      </c>
      <c r="AV367" s="12" t="s">
        <v>80</v>
      </c>
      <c r="AW367" s="12" t="s">
        <v>35</v>
      </c>
      <c r="AX367" s="12" t="s">
        <v>78</v>
      </c>
      <c r="AY367" s="199" t="s">
        <v>167</v>
      </c>
    </row>
    <row r="368" spans="2:65" s="1" customFormat="1" ht="51" customHeight="1">
      <c r="B368" s="180"/>
      <c r="C368" s="181" t="s">
        <v>1110</v>
      </c>
      <c r="D368" s="181" t="s">
        <v>169</v>
      </c>
      <c r="E368" s="182" t="s">
        <v>1111</v>
      </c>
      <c r="F368" s="183" t="s">
        <v>1112</v>
      </c>
      <c r="G368" s="184" t="s">
        <v>209</v>
      </c>
      <c r="H368" s="185">
        <v>2</v>
      </c>
      <c r="I368" s="186"/>
      <c r="J368" s="187">
        <f>ROUND(I368*H368,2)</f>
        <v>0</v>
      </c>
      <c r="K368" s="183" t="s">
        <v>5</v>
      </c>
      <c r="L368" s="41"/>
      <c r="M368" s="188" t="s">
        <v>5</v>
      </c>
      <c r="N368" s="189" t="s">
        <v>42</v>
      </c>
      <c r="O368" s="42"/>
      <c r="P368" s="190">
        <f>O368*H368</f>
        <v>0</v>
      </c>
      <c r="Q368" s="190">
        <v>0</v>
      </c>
      <c r="R368" s="190">
        <f>Q368*H368</f>
        <v>0</v>
      </c>
      <c r="S368" s="190">
        <v>0</v>
      </c>
      <c r="T368" s="191">
        <f>S368*H368</f>
        <v>0</v>
      </c>
      <c r="AR368" s="24" t="s">
        <v>256</v>
      </c>
      <c r="AT368" s="24" t="s">
        <v>169</v>
      </c>
      <c r="AU368" s="24" t="s">
        <v>80</v>
      </c>
      <c r="AY368" s="24" t="s">
        <v>167</v>
      </c>
      <c r="BE368" s="192">
        <f>IF(N368="základní",J368,0)</f>
        <v>0</v>
      </c>
      <c r="BF368" s="192">
        <f>IF(N368="snížená",J368,0)</f>
        <v>0</v>
      </c>
      <c r="BG368" s="192">
        <f>IF(N368="zákl. přenesená",J368,0)</f>
        <v>0</v>
      </c>
      <c r="BH368" s="192">
        <f>IF(N368="sníž. přenesená",J368,0)</f>
        <v>0</v>
      </c>
      <c r="BI368" s="192">
        <f>IF(N368="nulová",J368,0)</f>
        <v>0</v>
      </c>
      <c r="BJ368" s="24" t="s">
        <v>78</v>
      </c>
      <c r="BK368" s="192">
        <f>ROUND(I368*H368,2)</f>
        <v>0</v>
      </c>
      <c r="BL368" s="24" t="s">
        <v>256</v>
      </c>
      <c r="BM368" s="24" t="s">
        <v>1113</v>
      </c>
    </row>
    <row r="369" spans="2:65" s="1" customFormat="1" ht="40.5">
      <c r="B369" s="41"/>
      <c r="D369" s="193" t="s">
        <v>175</v>
      </c>
      <c r="F369" s="194" t="s">
        <v>1112</v>
      </c>
      <c r="I369" s="195"/>
      <c r="L369" s="41"/>
      <c r="M369" s="196"/>
      <c r="N369" s="42"/>
      <c r="O369" s="42"/>
      <c r="P369" s="42"/>
      <c r="Q369" s="42"/>
      <c r="R369" s="42"/>
      <c r="S369" s="42"/>
      <c r="T369" s="70"/>
      <c r="AT369" s="24" t="s">
        <v>175</v>
      </c>
      <c r="AU369" s="24" t="s">
        <v>80</v>
      </c>
    </row>
    <row r="370" spans="2:65" s="1" customFormat="1" ht="27">
      <c r="B370" s="41"/>
      <c r="D370" s="193" t="s">
        <v>182</v>
      </c>
      <c r="F370" s="197" t="s">
        <v>820</v>
      </c>
      <c r="I370" s="195"/>
      <c r="L370" s="41"/>
      <c r="M370" s="196"/>
      <c r="N370" s="42"/>
      <c r="O370" s="42"/>
      <c r="P370" s="42"/>
      <c r="Q370" s="42"/>
      <c r="R370" s="42"/>
      <c r="S370" s="42"/>
      <c r="T370" s="70"/>
      <c r="AT370" s="24" t="s">
        <v>182</v>
      </c>
      <c r="AU370" s="24" t="s">
        <v>80</v>
      </c>
    </row>
    <row r="371" spans="2:65" s="12" customFormat="1">
      <c r="B371" s="198"/>
      <c r="D371" s="193" t="s">
        <v>184</v>
      </c>
      <c r="E371" s="199" t="s">
        <v>5</v>
      </c>
      <c r="F371" s="200" t="s">
        <v>80</v>
      </c>
      <c r="H371" s="201">
        <v>2</v>
      </c>
      <c r="I371" s="202"/>
      <c r="L371" s="198"/>
      <c r="M371" s="203"/>
      <c r="N371" s="204"/>
      <c r="O371" s="204"/>
      <c r="P371" s="204"/>
      <c r="Q371" s="204"/>
      <c r="R371" s="204"/>
      <c r="S371" s="204"/>
      <c r="T371" s="205"/>
      <c r="AT371" s="199" t="s">
        <v>184</v>
      </c>
      <c r="AU371" s="199" t="s">
        <v>80</v>
      </c>
      <c r="AV371" s="12" t="s">
        <v>80</v>
      </c>
      <c r="AW371" s="12" t="s">
        <v>35</v>
      </c>
      <c r="AX371" s="12" t="s">
        <v>78</v>
      </c>
      <c r="AY371" s="199" t="s">
        <v>167</v>
      </c>
    </row>
    <row r="372" spans="2:65" s="1" customFormat="1" ht="51" customHeight="1">
      <c r="B372" s="180"/>
      <c r="C372" s="181" t="s">
        <v>1114</v>
      </c>
      <c r="D372" s="181" t="s">
        <v>169</v>
      </c>
      <c r="E372" s="182" t="s">
        <v>1115</v>
      </c>
      <c r="F372" s="183" t="s">
        <v>1116</v>
      </c>
      <c r="G372" s="184" t="s">
        <v>209</v>
      </c>
      <c r="H372" s="185">
        <v>1</v>
      </c>
      <c r="I372" s="186"/>
      <c r="J372" s="187">
        <f>ROUND(I372*H372,2)</f>
        <v>0</v>
      </c>
      <c r="K372" s="183" t="s">
        <v>5</v>
      </c>
      <c r="L372" s="41"/>
      <c r="M372" s="188" t="s">
        <v>5</v>
      </c>
      <c r="N372" s="189" t="s">
        <v>42</v>
      </c>
      <c r="O372" s="42"/>
      <c r="P372" s="190">
        <f>O372*H372</f>
        <v>0</v>
      </c>
      <c r="Q372" s="190">
        <v>0</v>
      </c>
      <c r="R372" s="190">
        <f>Q372*H372</f>
        <v>0</v>
      </c>
      <c r="S372" s="190">
        <v>0</v>
      </c>
      <c r="T372" s="191">
        <f>S372*H372</f>
        <v>0</v>
      </c>
      <c r="AR372" s="24" t="s">
        <v>256</v>
      </c>
      <c r="AT372" s="24" t="s">
        <v>169</v>
      </c>
      <c r="AU372" s="24" t="s">
        <v>80</v>
      </c>
      <c r="AY372" s="24" t="s">
        <v>167</v>
      </c>
      <c r="BE372" s="192">
        <f>IF(N372="základní",J372,0)</f>
        <v>0</v>
      </c>
      <c r="BF372" s="192">
        <f>IF(N372="snížená",J372,0)</f>
        <v>0</v>
      </c>
      <c r="BG372" s="192">
        <f>IF(N372="zákl. přenesená",J372,0)</f>
        <v>0</v>
      </c>
      <c r="BH372" s="192">
        <f>IF(N372="sníž. přenesená",J372,0)</f>
        <v>0</v>
      </c>
      <c r="BI372" s="192">
        <f>IF(N372="nulová",J372,0)</f>
        <v>0</v>
      </c>
      <c r="BJ372" s="24" t="s">
        <v>78</v>
      </c>
      <c r="BK372" s="192">
        <f>ROUND(I372*H372,2)</f>
        <v>0</v>
      </c>
      <c r="BL372" s="24" t="s">
        <v>256</v>
      </c>
      <c r="BM372" s="24" t="s">
        <v>1117</v>
      </c>
    </row>
    <row r="373" spans="2:65" s="1" customFormat="1" ht="40.5">
      <c r="B373" s="41"/>
      <c r="D373" s="193" t="s">
        <v>175</v>
      </c>
      <c r="F373" s="194" t="s">
        <v>1116</v>
      </c>
      <c r="I373" s="195"/>
      <c r="L373" s="41"/>
      <c r="M373" s="196"/>
      <c r="N373" s="42"/>
      <c r="O373" s="42"/>
      <c r="P373" s="42"/>
      <c r="Q373" s="42"/>
      <c r="R373" s="42"/>
      <c r="S373" s="42"/>
      <c r="T373" s="70"/>
      <c r="AT373" s="24" t="s">
        <v>175</v>
      </c>
      <c r="AU373" s="24" t="s">
        <v>80</v>
      </c>
    </row>
    <row r="374" spans="2:65" s="1" customFormat="1" ht="27">
      <c r="B374" s="41"/>
      <c r="D374" s="193" t="s">
        <v>182</v>
      </c>
      <c r="F374" s="197" t="s">
        <v>820</v>
      </c>
      <c r="I374" s="195"/>
      <c r="L374" s="41"/>
      <c r="M374" s="196"/>
      <c r="N374" s="42"/>
      <c r="O374" s="42"/>
      <c r="P374" s="42"/>
      <c r="Q374" s="42"/>
      <c r="R374" s="42"/>
      <c r="S374" s="42"/>
      <c r="T374" s="70"/>
      <c r="AT374" s="24" t="s">
        <v>182</v>
      </c>
      <c r="AU374" s="24" t="s">
        <v>80</v>
      </c>
    </row>
    <row r="375" spans="2:65" s="12" customFormat="1">
      <c r="B375" s="198"/>
      <c r="D375" s="193" t="s">
        <v>184</v>
      </c>
      <c r="E375" s="199" t="s">
        <v>5</v>
      </c>
      <c r="F375" s="200" t="s">
        <v>78</v>
      </c>
      <c r="H375" s="201">
        <v>1</v>
      </c>
      <c r="I375" s="202"/>
      <c r="L375" s="198"/>
      <c r="M375" s="203"/>
      <c r="N375" s="204"/>
      <c r="O375" s="204"/>
      <c r="P375" s="204"/>
      <c r="Q375" s="204"/>
      <c r="R375" s="204"/>
      <c r="S375" s="204"/>
      <c r="T375" s="205"/>
      <c r="AT375" s="199" t="s">
        <v>184</v>
      </c>
      <c r="AU375" s="199" t="s">
        <v>80</v>
      </c>
      <c r="AV375" s="12" t="s">
        <v>80</v>
      </c>
      <c r="AW375" s="12" t="s">
        <v>35</v>
      </c>
      <c r="AX375" s="12" t="s">
        <v>78</v>
      </c>
      <c r="AY375" s="199" t="s">
        <v>167</v>
      </c>
    </row>
    <row r="376" spans="2:65" s="1" customFormat="1" ht="25.5" customHeight="1">
      <c r="B376" s="180"/>
      <c r="C376" s="181" t="s">
        <v>1118</v>
      </c>
      <c r="D376" s="181" t="s">
        <v>169</v>
      </c>
      <c r="E376" s="182" t="s">
        <v>1119</v>
      </c>
      <c r="F376" s="183" t="s">
        <v>1120</v>
      </c>
      <c r="G376" s="184" t="s">
        <v>369</v>
      </c>
      <c r="H376" s="185">
        <v>5</v>
      </c>
      <c r="I376" s="186"/>
      <c r="J376" s="187">
        <f>ROUND(I376*H376,2)</f>
        <v>0</v>
      </c>
      <c r="K376" s="183" t="s">
        <v>179</v>
      </c>
      <c r="L376" s="41"/>
      <c r="M376" s="188" t="s">
        <v>5</v>
      </c>
      <c r="N376" s="189" t="s">
        <v>42</v>
      </c>
      <c r="O376" s="42"/>
      <c r="P376" s="190">
        <f>O376*H376</f>
        <v>0</v>
      </c>
      <c r="Q376" s="190">
        <v>0</v>
      </c>
      <c r="R376" s="190">
        <f>Q376*H376</f>
        <v>0</v>
      </c>
      <c r="S376" s="190">
        <v>3.0000000000000001E-3</v>
      </c>
      <c r="T376" s="191">
        <f>S376*H376</f>
        <v>1.4999999999999999E-2</v>
      </c>
      <c r="AR376" s="24" t="s">
        <v>256</v>
      </c>
      <c r="AT376" s="24" t="s">
        <v>169</v>
      </c>
      <c r="AU376" s="24" t="s">
        <v>80</v>
      </c>
      <c r="AY376" s="24" t="s">
        <v>167</v>
      </c>
      <c r="BE376" s="192">
        <f>IF(N376="základní",J376,0)</f>
        <v>0</v>
      </c>
      <c r="BF376" s="192">
        <f>IF(N376="snížená",J376,0)</f>
        <v>0</v>
      </c>
      <c r="BG376" s="192">
        <f>IF(N376="zákl. přenesená",J376,0)</f>
        <v>0</v>
      </c>
      <c r="BH376" s="192">
        <f>IF(N376="sníž. přenesená",J376,0)</f>
        <v>0</v>
      </c>
      <c r="BI376" s="192">
        <f>IF(N376="nulová",J376,0)</f>
        <v>0</v>
      </c>
      <c r="BJ376" s="24" t="s">
        <v>78</v>
      </c>
      <c r="BK376" s="192">
        <f>ROUND(I376*H376,2)</f>
        <v>0</v>
      </c>
      <c r="BL376" s="24" t="s">
        <v>256</v>
      </c>
      <c r="BM376" s="24" t="s">
        <v>1121</v>
      </c>
    </row>
    <row r="377" spans="2:65" s="1" customFormat="1">
      <c r="B377" s="41"/>
      <c r="D377" s="193" t="s">
        <v>175</v>
      </c>
      <c r="F377" s="194" t="s">
        <v>1122</v>
      </c>
      <c r="I377" s="195"/>
      <c r="L377" s="41"/>
      <c r="M377" s="196"/>
      <c r="N377" s="42"/>
      <c r="O377" s="42"/>
      <c r="P377" s="42"/>
      <c r="Q377" s="42"/>
      <c r="R377" s="42"/>
      <c r="S377" s="42"/>
      <c r="T377" s="70"/>
      <c r="AT377" s="24" t="s">
        <v>175</v>
      </c>
      <c r="AU377" s="24" t="s">
        <v>80</v>
      </c>
    </row>
    <row r="378" spans="2:65" s="1" customFormat="1" ht="27">
      <c r="B378" s="41"/>
      <c r="D378" s="193" t="s">
        <v>182</v>
      </c>
      <c r="F378" s="197" t="s">
        <v>820</v>
      </c>
      <c r="I378" s="195"/>
      <c r="L378" s="41"/>
      <c r="M378" s="196"/>
      <c r="N378" s="42"/>
      <c r="O378" s="42"/>
      <c r="P378" s="42"/>
      <c r="Q378" s="42"/>
      <c r="R378" s="42"/>
      <c r="S378" s="42"/>
      <c r="T378" s="70"/>
      <c r="AT378" s="24" t="s">
        <v>182</v>
      </c>
      <c r="AU378" s="24" t="s">
        <v>80</v>
      </c>
    </row>
    <row r="379" spans="2:65" s="12" customFormat="1">
      <c r="B379" s="198"/>
      <c r="D379" s="193" t="s">
        <v>184</v>
      </c>
      <c r="E379" s="199" t="s">
        <v>5</v>
      </c>
      <c r="F379" s="200" t="s">
        <v>1123</v>
      </c>
      <c r="H379" s="201">
        <v>5</v>
      </c>
      <c r="I379" s="202"/>
      <c r="L379" s="198"/>
      <c r="M379" s="203"/>
      <c r="N379" s="204"/>
      <c r="O379" s="204"/>
      <c r="P379" s="204"/>
      <c r="Q379" s="204"/>
      <c r="R379" s="204"/>
      <c r="S379" s="204"/>
      <c r="T379" s="205"/>
      <c r="AT379" s="199" t="s">
        <v>184</v>
      </c>
      <c r="AU379" s="199" t="s">
        <v>80</v>
      </c>
      <c r="AV379" s="12" t="s">
        <v>80</v>
      </c>
      <c r="AW379" s="12" t="s">
        <v>35</v>
      </c>
      <c r="AX379" s="12" t="s">
        <v>78</v>
      </c>
      <c r="AY379" s="199" t="s">
        <v>167</v>
      </c>
    </row>
    <row r="380" spans="2:65" s="1" customFormat="1" ht="25.5" customHeight="1">
      <c r="B380" s="180"/>
      <c r="C380" s="181" t="s">
        <v>1124</v>
      </c>
      <c r="D380" s="181" t="s">
        <v>169</v>
      </c>
      <c r="E380" s="182" t="s">
        <v>1125</v>
      </c>
      <c r="F380" s="183" t="s">
        <v>1126</v>
      </c>
      <c r="G380" s="184" t="s">
        <v>369</v>
      </c>
      <c r="H380" s="185">
        <v>1</v>
      </c>
      <c r="I380" s="186"/>
      <c r="J380" s="187">
        <f>ROUND(I380*H380,2)</f>
        <v>0</v>
      </c>
      <c r="K380" s="183" t="s">
        <v>179</v>
      </c>
      <c r="L380" s="41"/>
      <c r="M380" s="188" t="s">
        <v>5</v>
      </c>
      <c r="N380" s="189" t="s">
        <v>42</v>
      </c>
      <c r="O380" s="42"/>
      <c r="P380" s="190">
        <f>O380*H380</f>
        <v>0</v>
      </c>
      <c r="Q380" s="190">
        <v>0</v>
      </c>
      <c r="R380" s="190">
        <f>Q380*H380</f>
        <v>0</v>
      </c>
      <c r="S380" s="190">
        <v>5.0000000000000001E-3</v>
      </c>
      <c r="T380" s="191">
        <f>S380*H380</f>
        <v>5.0000000000000001E-3</v>
      </c>
      <c r="AR380" s="24" t="s">
        <v>256</v>
      </c>
      <c r="AT380" s="24" t="s">
        <v>169</v>
      </c>
      <c r="AU380" s="24" t="s">
        <v>80</v>
      </c>
      <c r="AY380" s="24" t="s">
        <v>167</v>
      </c>
      <c r="BE380" s="192">
        <f>IF(N380="základní",J380,0)</f>
        <v>0</v>
      </c>
      <c r="BF380" s="192">
        <f>IF(N380="snížená",J380,0)</f>
        <v>0</v>
      </c>
      <c r="BG380" s="192">
        <f>IF(N380="zákl. přenesená",J380,0)</f>
        <v>0</v>
      </c>
      <c r="BH380" s="192">
        <f>IF(N380="sníž. přenesená",J380,0)</f>
        <v>0</v>
      </c>
      <c r="BI380" s="192">
        <f>IF(N380="nulová",J380,0)</f>
        <v>0</v>
      </c>
      <c r="BJ380" s="24" t="s">
        <v>78</v>
      </c>
      <c r="BK380" s="192">
        <f>ROUND(I380*H380,2)</f>
        <v>0</v>
      </c>
      <c r="BL380" s="24" t="s">
        <v>256</v>
      </c>
      <c r="BM380" s="24" t="s">
        <v>1127</v>
      </c>
    </row>
    <row r="381" spans="2:65" s="1" customFormat="1">
      <c r="B381" s="41"/>
      <c r="D381" s="193" t="s">
        <v>175</v>
      </c>
      <c r="F381" s="194" t="s">
        <v>1128</v>
      </c>
      <c r="I381" s="195"/>
      <c r="L381" s="41"/>
      <c r="M381" s="196"/>
      <c r="N381" s="42"/>
      <c r="O381" s="42"/>
      <c r="P381" s="42"/>
      <c r="Q381" s="42"/>
      <c r="R381" s="42"/>
      <c r="S381" s="42"/>
      <c r="T381" s="70"/>
      <c r="AT381" s="24" t="s">
        <v>175</v>
      </c>
      <c r="AU381" s="24" t="s">
        <v>80</v>
      </c>
    </row>
    <row r="382" spans="2:65" s="1" customFormat="1" ht="27">
      <c r="B382" s="41"/>
      <c r="D382" s="193" t="s">
        <v>182</v>
      </c>
      <c r="F382" s="197" t="s">
        <v>820</v>
      </c>
      <c r="I382" s="195"/>
      <c r="L382" s="41"/>
      <c r="M382" s="196"/>
      <c r="N382" s="42"/>
      <c r="O382" s="42"/>
      <c r="P382" s="42"/>
      <c r="Q382" s="42"/>
      <c r="R382" s="42"/>
      <c r="S382" s="42"/>
      <c r="T382" s="70"/>
      <c r="AT382" s="24" t="s">
        <v>182</v>
      </c>
      <c r="AU382" s="24" t="s">
        <v>80</v>
      </c>
    </row>
    <row r="383" spans="2:65" s="12" customFormat="1">
      <c r="B383" s="198"/>
      <c r="D383" s="193" t="s">
        <v>184</v>
      </c>
      <c r="E383" s="199" t="s">
        <v>5</v>
      </c>
      <c r="F383" s="200" t="s">
        <v>78</v>
      </c>
      <c r="H383" s="201">
        <v>1</v>
      </c>
      <c r="I383" s="202"/>
      <c r="L383" s="198"/>
      <c r="M383" s="203"/>
      <c r="N383" s="204"/>
      <c r="O383" s="204"/>
      <c r="P383" s="204"/>
      <c r="Q383" s="204"/>
      <c r="R383" s="204"/>
      <c r="S383" s="204"/>
      <c r="T383" s="205"/>
      <c r="AT383" s="199" t="s">
        <v>184</v>
      </c>
      <c r="AU383" s="199" t="s">
        <v>80</v>
      </c>
      <c r="AV383" s="12" t="s">
        <v>80</v>
      </c>
      <c r="AW383" s="12" t="s">
        <v>35</v>
      </c>
      <c r="AX383" s="12" t="s">
        <v>78</v>
      </c>
      <c r="AY383" s="199" t="s">
        <v>167</v>
      </c>
    </row>
    <row r="384" spans="2:65" s="1" customFormat="1" ht="16.5" customHeight="1">
      <c r="B384" s="180"/>
      <c r="C384" s="181" t="s">
        <v>442</v>
      </c>
      <c r="D384" s="181" t="s">
        <v>169</v>
      </c>
      <c r="E384" s="182" t="s">
        <v>1129</v>
      </c>
      <c r="F384" s="183" t="s">
        <v>1130</v>
      </c>
      <c r="G384" s="184" t="s">
        <v>369</v>
      </c>
      <c r="H384" s="185">
        <v>3</v>
      </c>
      <c r="I384" s="186"/>
      <c r="J384" s="187">
        <f>ROUND(I384*H384,2)</f>
        <v>0</v>
      </c>
      <c r="K384" s="183" t="s">
        <v>179</v>
      </c>
      <c r="L384" s="41"/>
      <c r="M384" s="188" t="s">
        <v>5</v>
      </c>
      <c r="N384" s="189" t="s">
        <v>42</v>
      </c>
      <c r="O384" s="42"/>
      <c r="P384" s="190">
        <f>O384*H384</f>
        <v>0</v>
      </c>
      <c r="Q384" s="190">
        <v>0</v>
      </c>
      <c r="R384" s="190">
        <f>Q384*H384</f>
        <v>0</v>
      </c>
      <c r="S384" s="190">
        <v>2.4E-2</v>
      </c>
      <c r="T384" s="191">
        <f>S384*H384</f>
        <v>7.2000000000000008E-2</v>
      </c>
      <c r="AR384" s="24" t="s">
        <v>256</v>
      </c>
      <c r="AT384" s="24" t="s">
        <v>169</v>
      </c>
      <c r="AU384" s="24" t="s">
        <v>80</v>
      </c>
      <c r="AY384" s="24" t="s">
        <v>167</v>
      </c>
      <c r="BE384" s="192">
        <f>IF(N384="základní",J384,0)</f>
        <v>0</v>
      </c>
      <c r="BF384" s="192">
        <f>IF(N384="snížená",J384,0)</f>
        <v>0</v>
      </c>
      <c r="BG384" s="192">
        <f>IF(N384="zákl. přenesená",J384,0)</f>
        <v>0</v>
      </c>
      <c r="BH384" s="192">
        <f>IF(N384="sníž. přenesená",J384,0)</f>
        <v>0</v>
      </c>
      <c r="BI384" s="192">
        <f>IF(N384="nulová",J384,0)</f>
        <v>0</v>
      </c>
      <c r="BJ384" s="24" t="s">
        <v>78</v>
      </c>
      <c r="BK384" s="192">
        <f>ROUND(I384*H384,2)</f>
        <v>0</v>
      </c>
      <c r="BL384" s="24" t="s">
        <v>256</v>
      </c>
      <c r="BM384" s="24" t="s">
        <v>1131</v>
      </c>
    </row>
    <row r="385" spans="2:65" s="1" customFormat="1" ht="27">
      <c r="B385" s="41"/>
      <c r="D385" s="193" t="s">
        <v>175</v>
      </c>
      <c r="F385" s="194" t="s">
        <v>1132</v>
      </c>
      <c r="I385" s="195"/>
      <c r="L385" s="41"/>
      <c r="M385" s="196"/>
      <c r="N385" s="42"/>
      <c r="O385" s="42"/>
      <c r="P385" s="42"/>
      <c r="Q385" s="42"/>
      <c r="R385" s="42"/>
      <c r="S385" s="42"/>
      <c r="T385" s="70"/>
      <c r="AT385" s="24" t="s">
        <v>175</v>
      </c>
      <c r="AU385" s="24" t="s">
        <v>80</v>
      </c>
    </row>
    <row r="386" spans="2:65" s="1" customFormat="1" ht="27">
      <c r="B386" s="41"/>
      <c r="D386" s="193" t="s">
        <v>182</v>
      </c>
      <c r="F386" s="197" t="s">
        <v>820</v>
      </c>
      <c r="I386" s="195"/>
      <c r="L386" s="41"/>
      <c r="M386" s="196"/>
      <c r="N386" s="42"/>
      <c r="O386" s="42"/>
      <c r="P386" s="42"/>
      <c r="Q386" s="42"/>
      <c r="R386" s="42"/>
      <c r="S386" s="42"/>
      <c r="T386" s="70"/>
      <c r="AT386" s="24" t="s">
        <v>182</v>
      </c>
      <c r="AU386" s="24" t="s">
        <v>80</v>
      </c>
    </row>
    <row r="387" spans="2:65" s="12" customFormat="1">
      <c r="B387" s="198"/>
      <c r="D387" s="193" t="s">
        <v>184</v>
      </c>
      <c r="E387" s="199" t="s">
        <v>5</v>
      </c>
      <c r="F387" s="200" t="s">
        <v>1133</v>
      </c>
      <c r="H387" s="201">
        <v>3</v>
      </c>
      <c r="I387" s="202"/>
      <c r="L387" s="198"/>
      <c r="M387" s="203"/>
      <c r="N387" s="204"/>
      <c r="O387" s="204"/>
      <c r="P387" s="204"/>
      <c r="Q387" s="204"/>
      <c r="R387" s="204"/>
      <c r="S387" s="204"/>
      <c r="T387" s="205"/>
      <c r="AT387" s="199" t="s">
        <v>184</v>
      </c>
      <c r="AU387" s="199" t="s">
        <v>80</v>
      </c>
      <c r="AV387" s="12" t="s">
        <v>80</v>
      </c>
      <c r="AW387" s="12" t="s">
        <v>35</v>
      </c>
      <c r="AX387" s="12" t="s">
        <v>78</v>
      </c>
      <c r="AY387" s="199" t="s">
        <v>167</v>
      </c>
    </row>
    <row r="388" spans="2:65" s="1" customFormat="1" ht="25.5" customHeight="1">
      <c r="B388" s="180"/>
      <c r="C388" s="181" t="s">
        <v>1134</v>
      </c>
      <c r="D388" s="181" t="s">
        <v>169</v>
      </c>
      <c r="E388" s="182" t="s">
        <v>1135</v>
      </c>
      <c r="F388" s="183" t="s">
        <v>1136</v>
      </c>
      <c r="G388" s="184" t="s">
        <v>369</v>
      </c>
      <c r="H388" s="185">
        <v>1</v>
      </c>
      <c r="I388" s="186"/>
      <c r="J388" s="187">
        <f>ROUND(I388*H388,2)</f>
        <v>0</v>
      </c>
      <c r="K388" s="183" t="s">
        <v>179</v>
      </c>
      <c r="L388" s="41"/>
      <c r="M388" s="188" t="s">
        <v>5</v>
      </c>
      <c r="N388" s="189" t="s">
        <v>42</v>
      </c>
      <c r="O388" s="42"/>
      <c r="P388" s="190">
        <f>O388*H388</f>
        <v>0</v>
      </c>
      <c r="Q388" s="190">
        <v>0</v>
      </c>
      <c r="R388" s="190">
        <f>Q388*H388</f>
        <v>0</v>
      </c>
      <c r="S388" s="190">
        <v>2.8000000000000001E-2</v>
      </c>
      <c r="T388" s="191">
        <f>S388*H388</f>
        <v>2.8000000000000001E-2</v>
      </c>
      <c r="AR388" s="24" t="s">
        <v>256</v>
      </c>
      <c r="AT388" s="24" t="s">
        <v>169</v>
      </c>
      <c r="AU388" s="24" t="s">
        <v>80</v>
      </c>
      <c r="AY388" s="24" t="s">
        <v>167</v>
      </c>
      <c r="BE388" s="192">
        <f>IF(N388="základní",J388,0)</f>
        <v>0</v>
      </c>
      <c r="BF388" s="192">
        <f>IF(N388="snížená",J388,0)</f>
        <v>0</v>
      </c>
      <c r="BG388" s="192">
        <f>IF(N388="zákl. přenesená",J388,0)</f>
        <v>0</v>
      </c>
      <c r="BH388" s="192">
        <f>IF(N388="sníž. přenesená",J388,0)</f>
        <v>0</v>
      </c>
      <c r="BI388" s="192">
        <f>IF(N388="nulová",J388,0)</f>
        <v>0</v>
      </c>
      <c r="BJ388" s="24" t="s">
        <v>78</v>
      </c>
      <c r="BK388" s="192">
        <f>ROUND(I388*H388,2)</f>
        <v>0</v>
      </c>
      <c r="BL388" s="24" t="s">
        <v>256</v>
      </c>
      <c r="BM388" s="24" t="s">
        <v>1137</v>
      </c>
    </row>
    <row r="389" spans="2:65" s="1" customFormat="1" ht="27">
      <c r="B389" s="41"/>
      <c r="D389" s="193" t="s">
        <v>175</v>
      </c>
      <c r="F389" s="194" t="s">
        <v>1138</v>
      </c>
      <c r="I389" s="195"/>
      <c r="L389" s="41"/>
      <c r="M389" s="196"/>
      <c r="N389" s="42"/>
      <c r="O389" s="42"/>
      <c r="P389" s="42"/>
      <c r="Q389" s="42"/>
      <c r="R389" s="42"/>
      <c r="S389" s="42"/>
      <c r="T389" s="70"/>
      <c r="AT389" s="24" t="s">
        <v>175</v>
      </c>
      <c r="AU389" s="24" t="s">
        <v>80</v>
      </c>
    </row>
    <row r="390" spans="2:65" s="1" customFormat="1" ht="27">
      <c r="B390" s="41"/>
      <c r="D390" s="193" t="s">
        <v>182</v>
      </c>
      <c r="F390" s="197" t="s">
        <v>820</v>
      </c>
      <c r="I390" s="195"/>
      <c r="L390" s="41"/>
      <c r="M390" s="196"/>
      <c r="N390" s="42"/>
      <c r="O390" s="42"/>
      <c r="P390" s="42"/>
      <c r="Q390" s="42"/>
      <c r="R390" s="42"/>
      <c r="S390" s="42"/>
      <c r="T390" s="70"/>
      <c r="AT390" s="24" t="s">
        <v>182</v>
      </c>
      <c r="AU390" s="24" t="s">
        <v>80</v>
      </c>
    </row>
    <row r="391" spans="2:65" s="12" customFormat="1">
      <c r="B391" s="198"/>
      <c r="D391" s="193" t="s">
        <v>184</v>
      </c>
      <c r="E391" s="199" t="s">
        <v>5</v>
      </c>
      <c r="F391" s="200" t="s">
        <v>78</v>
      </c>
      <c r="H391" s="201">
        <v>1</v>
      </c>
      <c r="I391" s="202"/>
      <c r="L391" s="198"/>
      <c r="M391" s="203"/>
      <c r="N391" s="204"/>
      <c r="O391" s="204"/>
      <c r="P391" s="204"/>
      <c r="Q391" s="204"/>
      <c r="R391" s="204"/>
      <c r="S391" s="204"/>
      <c r="T391" s="205"/>
      <c r="AT391" s="199" t="s">
        <v>184</v>
      </c>
      <c r="AU391" s="199" t="s">
        <v>80</v>
      </c>
      <c r="AV391" s="12" t="s">
        <v>80</v>
      </c>
      <c r="AW391" s="12" t="s">
        <v>35</v>
      </c>
      <c r="AX391" s="12" t="s">
        <v>78</v>
      </c>
      <c r="AY391" s="199" t="s">
        <v>167</v>
      </c>
    </row>
    <row r="392" spans="2:65" s="11" customFormat="1" ht="29.85" customHeight="1">
      <c r="B392" s="167"/>
      <c r="D392" s="168" t="s">
        <v>70</v>
      </c>
      <c r="E392" s="178" t="s">
        <v>290</v>
      </c>
      <c r="F392" s="178" t="s">
        <v>291</v>
      </c>
      <c r="I392" s="170"/>
      <c r="J392" s="179">
        <f>BK392</f>
        <v>0</v>
      </c>
      <c r="L392" s="167"/>
      <c r="M392" s="172"/>
      <c r="N392" s="173"/>
      <c r="O392" s="173"/>
      <c r="P392" s="174">
        <f>SUM(P393:P404)</f>
        <v>0</v>
      </c>
      <c r="Q392" s="173"/>
      <c r="R392" s="174">
        <f>SUM(R393:R404)</f>
        <v>0</v>
      </c>
      <c r="S392" s="173"/>
      <c r="T392" s="175">
        <f>SUM(T393:T404)</f>
        <v>0</v>
      </c>
      <c r="AR392" s="168" t="s">
        <v>80</v>
      </c>
      <c r="AT392" s="176" t="s">
        <v>70</v>
      </c>
      <c r="AU392" s="176" t="s">
        <v>78</v>
      </c>
      <c r="AY392" s="168" t="s">
        <v>167</v>
      </c>
      <c r="BK392" s="177">
        <f>SUM(BK393:BK404)</f>
        <v>0</v>
      </c>
    </row>
    <row r="393" spans="2:65" s="1" customFormat="1" ht="25.5" customHeight="1">
      <c r="B393" s="180"/>
      <c r="C393" s="181" t="s">
        <v>1139</v>
      </c>
      <c r="D393" s="181" t="s">
        <v>169</v>
      </c>
      <c r="E393" s="182" t="s">
        <v>293</v>
      </c>
      <c r="F393" s="183" t="s">
        <v>1140</v>
      </c>
      <c r="G393" s="184" t="s">
        <v>209</v>
      </c>
      <c r="H393" s="185">
        <v>1</v>
      </c>
      <c r="I393" s="186"/>
      <c r="J393" s="187">
        <f>ROUND(I393*H393,2)</f>
        <v>0</v>
      </c>
      <c r="K393" s="183" t="s">
        <v>5</v>
      </c>
      <c r="L393" s="41"/>
      <c r="M393" s="188" t="s">
        <v>5</v>
      </c>
      <c r="N393" s="189" t="s">
        <v>42</v>
      </c>
      <c r="O393" s="42"/>
      <c r="P393" s="190">
        <f>O393*H393</f>
        <v>0</v>
      </c>
      <c r="Q393" s="190">
        <v>0</v>
      </c>
      <c r="R393" s="190">
        <f>Q393*H393</f>
        <v>0</v>
      </c>
      <c r="S393" s="190">
        <v>0</v>
      </c>
      <c r="T393" s="191">
        <f>S393*H393</f>
        <v>0</v>
      </c>
      <c r="AR393" s="24" t="s">
        <v>256</v>
      </c>
      <c r="AT393" s="24" t="s">
        <v>169</v>
      </c>
      <c r="AU393" s="24" t="s">
        <v>80</v>
      </c>
      <c r="AY393" s="24" t="s">
        <v>167</v>
      </c>
      <c r="BE393" s="192">
        <f>IF(N393="základní",J393,0)</f>
        <v>0</v>
      </c>
      <c r="BF393" s="192">
        <f>IF(N393="snížená",J393,0)</f>
        <v>0</v>
      </c>
      <c r="BG393" s="192">
        <f>IF(N393="zákl. přenesená",J393,0)</f>
        <v>0</v>
      </c>
      <c r="BH393" s="192">
        <f>IF(N393="sníž. přenesená",J393,0)</f>
        <v>0</v>
      </c>
      <c r="BI393" s="192">
        <f>IF(N393="nulová",J393,0)</f>
        <v>0</v>
      </c>
      <c r="BJ393" s="24" t="s">
        <v>78</v>
      </c>
      <c r="BK393" s="192">
        <f>ROUND(I393*H393,2)</f>
        <v>0</v>
      </c>
      <c r="BL393" s="24" t="s">
        <v>256</v>
      </c>
      <c r="BM393" s="24" t="s">
        <v>1141</v>
      </c>
    </row>
    <row r="394" spans="2:65" s="1" customFormat="1">
      <c r="B394" s="41"/>
      <c r="D394" s="193" t="s">
        <v>175</v>
      </c>
      <c r="F394" s="194" t="s">
        <v>1142</v>
      </c>
      <c r="I394" s="195"/>
      <c r="L394" s="41"/>
      <c r="M394" s="196"/>
      <c r="N394" s="42"/>
      <c r="O394" s="42"/>
      <c r="P394" s="42"/>
      <c r="Q394" s="42"/>
      <c r="R394" s="42"/>
      <c r="S394" s="42"/>
      <c r="T394" s="70"/>
      <c r="AT394" s="24" t="s">
        <v>175</v>
      </c>
      <c r="AU394" s="24" t="s">
        <v>80</v>
      </c>
    </row>
    <row r="395" spans="2:65" s="1" customFormat="1" ht="27">
      <c r="B395" s="41"/>
      <c r="D395" s="193" t="s">
        <v>182</v>
      </c>
      <c r="F395" s="197" t="s">
        <v>820</v>
      </c>
      <c r="I395" s="195"/>
      <c r="L395" s="41"/>
      <c r="M395" s="196"/>
      <c r="N395" s="42"/>
      <c r="O395" s="42"/>
      <c r="P395" s="42"/>
      <c r="Q395" s="42"/>
      <c r="R395" s="42"/>
      <c r="S395" s="42"/>
      <c r="T395" s="70"/>
      <c r="AT395" s="24" t="s">
        <v>182</v>
      </c>
      <c r="AU395" s="24" t="s">
        <v>80</v>
      </c>
    </row>
    <row r="396" spans="2:65" s="12" customFormat="1">
      <c r="B396" s="198"/>
      <c r="D396" s="193" t="s">
        <v>184</v>
      </c>
      <c r="E396" s="199" t="s">
        <v>5</v>
      </c>
      <c r="F396" s="200" t="s">
        <v>78</v>
      </c>
      <c r="H396" s="201">
        <v>1</v>
      </c>
      <c r="I396" s="202"/>
      <c r="L396" s="198"/>
      <c r="M396" s="203"/>
      <c r="N396" s="204"/>
      <c r="O396" s="204"/>
      <c r="P396" s="204"/>
      <c r="Q396" s="204"/>
      <c r="R396" s="204"/>
      <c r="S396" s="204"/>
      <c r="T396" s="205"/>
      <c r="AT396" s="199" t="s">
        <v>184</v>
      </c>
      <c r="AU396" s="199" t="s">
        <v>80</v>
      </c>
      <c r="AV396" s="12" t="s">
        <v>80</v>
      </c>
      <c r="AW396" s="12" t="s">
        <v>35</v>
      </c>
      <c r="AX396" s="12" t="s">
        <v>78</v>
      </c>
      <c r="AY396" s="199" t="s">
        <v>167</v>
      </c>
    </row>
    <row r="397" spans="2:65" s="1" customFormat="1" ht="25.5" customHeight="1">
      <c r="B397" s="180"/>
      <c r="C397" s="181" t="s">
        <v>1143</v>
      </c>
      <c r="D397" s="181" t="s">
        <v>169</v>
      </c>
      <c r="E397" s="182" t="s">
        <v>468</v>
      </c>
      <c r="F397" s="183" t="s">
        <v>1144</v>
      </c>
      <c r="G397" s="184" t="s">
        <v>209</v>
      </c>
      <c r="H397" s="185">
        <v>4</v>
      </c>
      <c r="I397" s="186"/>
      <c r="J397" s="187">
        <f>ROUND(I397*H397,2)</f>
        <v>0</v>
      </c>
      <c r="K397" s="183" t="s">
        <v>5</v>
      </c>
      <c r="L397" s="41"/>
      <c r="M397" s="188" t="s">
        <v>5</v>
      </c>
      <c r="N397" s="189" t="s">
        <v>42</v>
      </c>
      <c r="O397" s="42"/>
      <c r="P397" s="190">
        <f>O397*H397</f>
        <v>0</v>
      </c>
      <c r="Q397" s="190">
        <v>0</v>
      </c>
      <c r="R397" s="190">
        <f>Q397*H397</f>
        <v>0</v>
      </c>
      <c r="S397" s="190">
        <v>0</v>
      </c>
      <c r="T397" s="191">
        <f>S397*H397</f>
        <v>0</v>
      </c>
      <c r="AR397" s="24" t="s">
        <v>256</v>
      </c>
      <c r="AT397" s="24" t="s">
        <v>169</v>
      </c>
      <c r="AU397" s="24" t="s">
        <v>80</v>
      </c>
      <c r="AY397" s="24" t="s">
        <v>167</v>
      </c>
      <c r="BE397" s="192">
        <f>IF(N397="základní",J397,0)</f>
        <v>0</v>
      </c>
      <c r="BF397" s="192">
        <f>IF(N397="snížená",J397,0)</f>
        <v>0</v>
      </c>
      <c r="BG397" s="192">
        <f>IF(N397="zákl. přenesená",J397,0)</f>
        <v>0</v>
      </c>
      <c r="BH397" s="192">
        <f>IF(N397="sníž. přenesená",J397,0)</f>
        <v>0</v>
      </c>
      <c r="BI397" s="192">
        <f>IF(N397="nulová",J397,0)</f>
        <v>0</v>
      </c>
      <c r="BJ397" s="24" t="s">
        <v>78</v>
      </c>
      <c r="BK397" s="192">
        <f>ROUND(I397*H397,2)</f>
        <v>0</v>
      </c>
      <c r="BL397" s="24" t="s">
        <v>256</v>
      </c>
      <c r="BM397" s="24" t="s">
        <v>1145</v>
      </c>
    </row>
    <row r="398" spans="2:65" s="1" customFormat="1" ht="27">
      <c r="B398" s="41"/>
      <c r="D398" s="193" t="s">
        <v>175</v>
      </c>
      <c r="F398" s="194" t="s">
        <v>1144</v>
      </c>
      <c r="I398" s="195"/>
      <c r="L398" s="41"/>
      <c r="M398" s="196"/>
      <c r="N398" s="42"/>
      <c r="O398" s="42"/>
      <c r="P398" s="42"/>
      <c r="Q398" s="42"/>
      <c r="R398" s="42"/>
      <c r="S398" s="42"/>
      <c r="T398" s="70"/>
      <c r="AT398" s="24" t="s">
        <v>175</v>
      </c>
      <c r="AU398" s="24" t="s">
        <v>80</v>
      </c>
    </row>
    <row r="399" spans="2:65" s="1" customFormat="1" ht="27">
      <c r="B399" s="41"/>
      <c r="D399" s="193" t="s">
        <v>182</v>
      </c>
      <c r="F399" s="197" t="s">
        <v>820</v>
      </c>
      <c r="I399" s="195"/>
      <c r="L399" s="41"/>
      <c r="M399" s="196"/>
      <c r="N399" s="42"/>
      <c r="O399" s="42"/>
      <c r="P399" s="42"/>
      <c r="Q399" s="42"/>
      <c r="R399" s="42"/>
      <c r="S399" s="42"/>
      <c r="T399" s="70"/>
      <c r="AT399" s="24" t="s">
        <v>182</v>
      </c>
      <c r="AU399" s="24" t="s">
        <v>80</v>
      </c>
    </row>
    <row r="400" spans="2:65" s="12" customFormat="1">
      <c r="B400" s="198"/>
      <c r="D400" s="193" t="s">
        <v>184</v>
      </c>
      <c r="E400" s="199" t="s">
        <v>5</v>
      </c>
      <c r="F400" s="200" t="s">
        <v>173</v>
      </c>
      <c r="H400" s="201">
        <v>4</v>
      </c>
      <c r="I400" s="202"/>
      <c r="L400" s="198"/>
      <c r="M400" s="203"/>
      <c r="N400" s="204"/>
      <c r="O400" s="204"/>
      <c r="P400" s="204"/>
      <c r="Q400" s="204"/>
      <c r="R400" s="204"/>
      <c r="S400" s="204"/>
      <c r="T400" s="205"/>
      <c r="AT400" s="199" t="s">
        <v>184</v>
      </c>
      <c r="AU400" s="199" t="s">
        <v>80</v>
      </c>
      <c r="AV400" s="12" t="s">
        <v>80</v>
      </c>
      <c r="AW400" s="12" t="s">
        <v>35</v>
      </c>
      <c r="AX400" s="12" t="s">
        <v>78</v>
      </c>
      <c r="AY400" s="199" t="s">
        <v>167</v>
      </c>
    </row>
    <row r="401" spans="2:65" s="1" customFormat="1" ht="25.5" customHeight="1">
      <c r="B401" s="180"/>
      <c r="C401" s="181" t="s">
        <v>1146</v>
      </c>
      <c r="D401" s="181" t="s">
        <v>169</v>
      </c>
      <c r="E401" s="182" t="s">
        <v>472</v>
      </c>
      <c r="F401" s="183" t="s">
        <v>1147</v>
      </c>
      <c r="G401" s="184" t="s">
        <v>209</v>
      </c>
      <c r="H401" s="185">
        <v>1</v>
      </c>
      <c r="I401" s="186"/>
      <c r="J401" s="187">
        <f>ROUND(I401*H401,2)</f>
        <v>0</v>
      </c>
      <c r="K401" s="183" t="s">
        <v>5</v>
      </c>
      <c r="L401" s="41"/>
      <c r="M401" s="188" t="s">
        <v>5</v>
      </c>
      <c r="N401" s="189" t="s">
        <v>42</v>
      </c>
      <c r="O401" s="42"/>
      <c r="P401" s="190">
        <f>O401*H401</f>
        <v>0</v>
      </c>
      <c r="Q401" s="190">
        <v>0</v>
      </c>
      <c r="R401" s="190">
        <f>Q401*H401</f>
        <v>0</v>
      </c>
      <c r="S401" s="190">
        <v>0</v>
      </c>
      <c r="T401" s="191">
        <f>S401*H401</f>
        <v>0</v>
      </c>
      <c r="AR401" s="24" t="s">
        <v>256</v>
      </c>
      <c r="AT401" s="24" t="s">
        <v>169</v>
      </c>
      <c r="AU401" s="24" t="s">
        <v>80</v>
      </c>
      <c r="AY401" s="24" t="s">
        <v>167</v>
      </c>
      <c r="BE401" s="192">
        <f>IF(N401="základní",J401,0)</f>
        <v>0</v>
      </c>
      <c r="BF401" s="192">
        <f>IF(N401="snížená",J401,0)</f>
        <v>0</v>
      </c>
      <c r="BG401" s="192">
        <f>IF(N401="zákl. přenesená",J401,0)</f>
        <v>0</v>
      </c>
      <c r="BH401" s="192">
        <f>IF(N401="sníž. přenesená",J401,0)</f>
        <v>0</v>
      </c>
      <c r="BI401" s="192">
        <f>IF(N401="nulová",J401,0)</f>
        <v>0</v>
      </c>
      <c r="BJ401" s="24" t="s">
        <v>78</v>
      </c>
      <c r="BK401" s="192">
        <f>ROUND(I401*H401,2)</f>
        <v>0</v>
      </c>
      <c r="BL401" s="24" t="s">
        <v>256</v>
      </c>
      <c r="BM401" s="24" t="s">
        <v>1148</v>
      </c>
    </row>
    <row r="402" spans="2:65" s="1" customFormat="1" ht="27">
      <c r="B402" s="41"/>
      <c r="D402" s="193" t="s">
        <v>175</v>
      </c>
      <c r="F402" s="194" t="s">
        <v>1149</v>
      </c>
      <c r="I402" s="195"/>
      <c r="L402" s="41"/>
      <c r="M402" s="196"/>
      <c r="N402" s="42"/>
      <c r="O402" s="42"/>
      <c r="P402" s="42"/>
      <c r="Q402" s="42"/>
      <c r="R402" s="42"/>
      <c r="S402" s="42"/>
      <c r="T402" s="70"/>
      <c r="AT402" s="24" t="s">
        <v>175</v>
      </c>
      <c r="AU402" s="24" t="s">
        <v>80</v>
      </c>
    </row>
    <row r="403" spans="2:65" s="1" customFormat="1" ht="27">
      <c r="B403" s="41"/>
      <c r="D403" s="193" t="s">
        <v>182</v>
      </c>
      <c r="F403" s="197" t="s">
        <v>820</v>
      </c>
      <c r="I403" s="195"/>
      <c r="L403" s="41"/>
      <c r="M403" s="196"/>
      <c r="N403" s="42"/>
      <c r="O403" s="42"/>
      <c r="P403" s="42"/>
      <c r="Q403" s="42"/>
      <c r="R403" s="42"/>
      <c r="S403" s="42"/>
      <c r="T403" s="70"/>
      <c r="AT403" s="24" t="s">
        <v>182</v>
      </c>
      <c r="AU403" s="24" t="s">
        <v>80</v>
      </c>
    </row>
    <row r="404" spans="2:65" s="12" customFormat="1">
      <c r="B404" s="198"/>
      <c r="D404" s="193" t="s">
        <v>184</v>
      </c>
      <c r="E404" s="199" t="s">
        <v>5</v>
      </c>
      <c r="F404" s="200" t="s">
        <v>78</v>
      </c>
      <c r="H404" s="201">
        <v>1</v>
      </c>
      <c r="I404" s="202"/>
      <c r="L404" s="198"/>
      <c r="M404" s="203"/>
      <c r="N404" s="204"/>
      <c r="O404" s="204"/>
      <c r="P404" s="204"/>
      <c r="Q404" s="204"/>
      <c r="R404" s="204"/>
      <c r="S404" s="204"/>
      <c r="T404" s="205"/>
      <c r="AT404" s="199" t="s">
        <v>184</v>
      </c>
      <c r="AU404" s="199" t="s">
        <v>80</v>
      </c>
      <c r="AV404" s="12" t="s">
        <v>80</v>
      </c>
      <c r="AW404" s="12" t="s">
        <v>35</v>
      </c>
      <c r="AX404" s="12" t="s">
        <v>78</v>
      </c>
      <c r="AY404" s="199" t="s">
        <v>167</v>
      </c>
    </row>
    <row r="405" spans="2:65" s="11" customFormat="1" ht="29.85" customHeight="1">
      <c r="B405" s="167"/>
      <c r="D405" s="168" t="s">
        <v>70</v>
      </c>
      <c r="E405" s="178" t="s">
        <v>1150</v>
      </c>
      <c r="F405" s="178" t="s">
        <v>1151</v>
      </c>
      <c r="I405" s="170"/>
      <c r="J405" s="179">
        <f>BK405</f>
        <v>0</v>
      </c>
      <c r="L405" s="167"/>
      <c r="M405" s="172"/>
      <c r="N405" s="173"/>
      <c r="O405" s="173"/>
      <c r="P405" s="174">
        <f>SUM(P406:P422)</f>
        <v>0</v>
      </c>
      <c r="Q405" s="173"/>
      <c r="R405" s="174">
        <f>SUM(R406:R422)</f>
        <v>5.7866400000000012E-2</v>
      </c>
      <c r="S405" s="173"/>
      <c r="T405" s="175">
        <f>SUM(T406:T422)</f>
        <v>1.8000000000000002E-2</v>
      </c>
      <c r="AR405" s="168" t="s">
        <v>80</v>
      </c>
      <c r="AT405" s="176" t="s">
        <v>70</v>
      </c>
      <c r="AU405" s="176" t="s">
        <v>78</v>
      </c>
      <c r="AY405" s="168" t="s">
        <v>167</v>
      </c>
      <c r="BK405" s="177">
        <f>SUM(BK406:BK422)</f>
        <v>0</v>
      </c>
    </row>
    <row r="406" spans="2:65" s="1" customFormat="1" ht="16.5" customHeight="1">
      <c r="B406" s="180"/>
      <c r="C406" s="181" t="s">
        <v>1152</v>
      </c>
      <c r="D406" s="181" t="s">
        <v>169</v>
      </c>
      <c r="E406" s="182" t="s">
        <v>1153</v>
      </c>
      <c r="F406" s="183" t="s">
        <v>1154</v>
      </c>
      <c r="G406" s="184" t="s">
        <v>230</v>
      </c>
      <c r="H406" s="185">
        <v>7.2</v>
      </c>
      <c r="I406" s="186"/>
      <c r="J406" s="187">
        <f>ROUND(I406*H406,2)</f>
        <v>0</v>
      </c>
      <c r="K406" s="183" t="s">
        <v>179</v>
      </c>
      <c r="L406" s="41"/>
      <c r="M406" s="188" t="s">
        <v>5</v>
      </c>
      <c r="N406" s="189" t="s">
        <v>42</v>
      </c>
      <c r="O406" s="42"/>
      <c r="P406" s="190">
        <f>O406*H406</f>
        <v>0</v>
      </c>
      <c r="Q406" s="190">
        <v>0</v>
      </c>
      <c r="R406" s="190">
        <f>Q406*H406</f>
        <v>0</v>
      </c>
      <c r="S406" s="190">
        <v>0</v>
      </c>
      <c r="T406" s="191">
        <f>S406*H406</f>
        <v>0</v>
      </c>
      <c r="AR406" s="24" t="s">
        <v>256</v>
      </c>
      <c r="AT406" s="24" t="s">
        <v>169</v>
      </c>
      <c r="AU406" s="24" t="s">
        <v>80</v>
      </c>
      <c r="AY406" s="24" t="s">
        <v>167</v>
      </c>
      <c r="BE406" s="192">
        <f>IF(N406="základní",J406,0)</f>
        <v>0</v>
      </c>
      <c r="BF406" s="192">
        <f>IF(N406="snížená",J406,0)</f>
        <v>0</v>
      </c>
      <c r="BG406" s="192">
        <f>IF(N406="zákl. přenesená",J406,0)</f>
        <v>0</v>
      </c>
      <c r="BH406" s="192">
        <f>IF(N406="sníž. přenesená",J406,0)</f>
        <v>0</v>
      </c>
      <c r="BI406" s="192">
        <f>IF(N406="nulová",J406,0)</f>
        <v>0</v>
      </c>
      <c r="BJ406" s="24" t="s">
        <v>78</v>
      </c>
      <c r="BK406" s="192">
        <f>ROUND(I406*H406,2)</f>
        <v>0</v>
      </c>
      <c r="BL406" s="24" t="s">
        <v>256</v>
      </c>
      <c r="BM406" s="24" t="s">
        <v>1155</v>
      </c>
    </row>
    <row r="407" spans="2:65" s="1" customFormat="1">
      <c r="B407" s="41"/>
      <c r="D407" s="193" t="s">
        <v>175</v>
      </c>
      <c r="F407" s="194" t="s">
        <v>1156</v>
      </c>
      <c r="I407" s="195"/>
      <c r="L407" s="41"/>
      <c r="M407" s="196"/>
      <c r="N407" s="42"/>
      <c r="O407" s="42"/>
      <c r="P407" s="42"/>
      <c r="Q407" s="42"/>
      <c r="R407" s="42"/>
      <c r="S407" s="42"/>
      <c r="T407" s="70"/>
      <c r="AT407" s="24" t="s">
        <v>175</v>
      </c>
      <c r="AU407" s="24" t="s">
        <v>80</v>
      </c>
    </row>
    <row r="408" spans="2:65" s="1" customFormat="1" ht="25.5" customHeight="1">
      <c r="B408" s="180"/>
      <c r="C408" s="181" t="s">
        <v>1157</v>
      </c>
      <c r="D408" s="181" t="s">
        <v>169</v>
      </c>
      <c r="E408" s="182" t="s">
        <v>1158</v>
      </c>
      <c r="F408" s="183" t="s">
        <v>1159</v>
      </c>
      <c r="G408" s="184" t="s">
        <v>230</v>
      </c>
      <c r="H408" s="185">
        <v>7.2</v>
      </c>
      <c r="I408" s="186"/>
      <c r="J408" s="187">
        <f>ROUND(I408*H408,2)</f>
        <v>0</v>
      </c>
      <c r="K408" s="183" t="s">
        <v>179</v>
      </c>
      <c r="L408" s="41"/>
      <c r="M408" s="188" t="s">
        <v>5</v>
      </c>
      <c r="N408" s="189" t="s">
        <v>42</v>
      </c>
      <c r="O408" s="42"/>
      <c r="P408" s="190">
        <f>O408*H408</f>
        <v>0</v>
      </c>
      <c r="Q408" s="190">
        <v>3.0000000000000001E-5</v>
      </c>
      <c r="R408" s="190">
        <f>Q408*H408</f>
        <v>2.1600000000000002E-4</v>
      </c>
      <c r="S408" s="190">
        <v>0</v>
      </c>
      <c r="T408" s="191">
        <f>S408*H408</f>
        <v>0</v>
      </c>
      <c r="AR408" s="24" t="s">
        <v>256</v>
      </c>
      <c r="AT408" s="24" t="s">
        <v>169</v>
      </c>
      <c r="AU408" s="24" t="s">
        <v>80</v>
      </c>
      <c r="AY408" s="24" t="s">
        <v>167</v>
      </c>
      <c r="BE408" s="192">
        <f>IF(N408="základní",J408,0)</f>
        <v>0</v>
      </c>
      <c r="BF408" s="192">
        <f>IF(N408="snížená",J408,0)</f>
        <v>0</v>
      </c>
      <c r="BG408" s="192">
        <f>IF(N408="zákl. přenesená",J408,0)</f>
        <v>0</v>
      </c>
      <c r="BH408" s="192">
        <f>IF(N408="sníž. přenesená",J408,0)</f>
        <v>0</v>
      </c>
      <c r="BI408" s="192">
        <f>IF(N408="nulová",J408,0)</f>
        <v>0</v>
      </c>
      <c r="BJ408" s="24" t="s">
        <v>78</v>
      </c>
      <c r="BK408" s="192">
        <f>ROUND(I408*H408,2)</f>
        <v>0</v>
      </c>
      <c r="BL408" s="24" t="s">
        <v>256</v>
      </c>
      <c r="BM408" s="24" t="s">
        <v>1160</v>
      </c>
    </row>
    <row r="409" spans="2:65" s="1" customFormat="1" ht="27">
      <c r="B409" s="41"/>
      <c r="D409" s="193" t="s">
        <v>175</v>
      </c>
      <c r="F409" s="194" t="s">
        <v>1161</v>
      </c>
      <c r="I409" s="195"/>
      <c r="L409" s="41"/>
      <c r="M409" s="196"/>
      <c r="N409" s="42"/>
      <c r="O409" s="42"/>
      <c r="P409" s="42"/>
      <c r="Q409" s="42"/>
      <c r="R409" s="42"/>
      <c r="S409" s="42"/>
      <c r="T409" s="70"/>
      <c r="AT409" s="24" t="s">
        <v>175</v>
      </c>
      <c r="AU409" s="24" t="s">
        <v>80</v>
      </c>
    </row>
    <row r="410" spans="2:65" s="1" customFormat="1" ht="16.5" customHeight="1">
      <c r="B410" s="180"/>
      <c r="C410" s="181" t="s">
        <v>1162</v>
      </c>
      <c r="D410" s="181" t="s">
        <v>169</v>
      </c>
      <c r="E410" s="182" t="s">
        <v>1163</v>
      </c>
      <c r="F410" s="183" t="s">
        <v>1164</v>
      </c>
      <c r="G410" s="184" t="s">
        <v>230</v>
      </c>
      <c r="H410" s="185">
        <v>7.2</v>
      </c>
      <c r="I410" s="186"/>
      <c r="J410" s="187">
        <f>ROUND(I410*H410,2)</f>
        <v>0</v>
      </c>
      <c r="K410" s="183" t="s">
        <v>179</v>
      </c>
      <c r="L410" s="41"/>
      <c r="M410" s="188" t="s">
        <v>5</v>
      </c>
      <c r="N410" s="189" t="s">
        <v>42</v>
      </c>
      <c r="O410" s="42"/>
      <c r="P410" s="190">
        <f>O410*H410</f>
        <v>0</v>
      </c>
      <c r="Q410" s="190">
        <v>4.5500000000000002E-3</v>
      </c>
      <c r="R410" s="190">
        <f>Q410*H410</f>
        <v>3.2760000000000004E-2</v>
      </c>
      <c r="S410" s="190">
        <v>0</v>
      </c>
      <c r="T410" s="191">
        <f>S410*H410</f>
        <v>0</v>
      </c>
      <c r="AR410" s="24" t="s">
        <v>256</v>
      </c>
      <c r="AT410" s="24" t="s">
        <v>169</v>
      </c>
      <c r="AU410" s="24" t="s">
        <v>80</v>
      </c>
      <c r="AY410" s="24" t="s">
        <v>167</v>
      </c>
      <c r="BE410" s="192">
        <f>IF(N410="základní",J410,0)</f>
        <v>0</v>
      </c>
      <c r="BF410" s="192">
        <f>IF(N410="snížená",J410,0)</f>
        <v>0</v>
      </c>
      <c r="BG410" s="192">
        <f>IF(N410="zákl. přenesená",J410,0)</f>
        <v>0</v>
      </c>
      <c r="BH410" s="192">
        <f>IF(N410="sníž. přenesená",J410,0)</f>
        <v>0</v>
      </c>
      <c r="BI410" s="192">
        <f>IF(N410="nulová",J410,0)</f>
        <v>0</v>
      </c>
      <c r="BJ410" s="24" t="s">
        <v>78</v>
      </c>
      <c r="BK410" s="192">
        <f>ROUND(I410*H410,2)</f>
        <v>0</v>
      </c>
      <c r="BL410" s="24" t="s">
        <v>256</v>
      </c>
      <c r="BM410" s="24" t="s">
        <v>1165</v>
      </c>
    </row>
    <row r="411" spans="2:65" s="1" customFormat="1">
      <c r="B411" s="41"/>
      <c r="D411" s="193" t="s">
        <v>175</v>
      </c>
      <c r="F411" s="194" t="s">
        <v>1166</v>
      </c>
      <c r="I411" s="195"/>
      <c r="L411" s="41"/>
      <c r="M411" s="196"/>
      <c r="N411" s="42"/>
      <c r="O411" s="42"/>
      <c r="P411" s="42"/>
      <c r="Q411" s="42"/>
      <c r="R411" s="42"/>
      <c r="S411" s="42"/>
      <c r="T411" s="70"/>
      <c r="AT411" s="24" t="s">
        <v>175</v>
      </c>
      <c r="AU411" s="24" t="s">
        <v>80</v>
      </c>
    </row>
    <row r="412" spans="2:65" s="1" customFormat="1" ht="16.5" customHeight="1">
      <c r="B412" s="180"/>
      <c r="C412" s="181" t="s">
        <v>1167</v>
      </c>
      <c r="D412" s="181" t="s">
        <v>169</v>
      </c>
      <c r="E412" s="182" t="s">
        <v>1168</v>
      </c>
      <c r="F412" s="183" t="s">
        <v>1169</v>
      </c>
      <c r="G412" s="184" t="s">
        <v>230</v>
      </c>
      <c r="H412" s="185">
        <v>7.2</v>
      </c>
      <c r="I412" s="186"/>
      <c r="J412" s="187">
        <f>ROUND(I412*H412,2)</f>
        <v>0</v>
      </c>
      <c r="K412" s="183" t="s">
        <v>179</v>
      </c>
      <c r="L412" s="41"/>
      <c r="M412" s="188" t="s">
        <v>5</v>
      </c>
      <c r="N412" s="189" t="s">
        <v>42</v>
      </c>
      <c r="O412" s="42"/>
      <c r="P412" s="190">
        <f>O412*H412</f>
        <v>0</v>
      </c>
      <c r="Q412" s="190">
        <v>0</v>
      </c>
      <c r="R412" s="190">
        <f>Q412*H412</f>
        <v>0</v>
      </c>
      <c r="S412" s="190">
        <v>2.5000000000000001E-3</v>
      </c>
      <c r="T412" s="191">
        <f>S412*H412</f>
        <v>1.8000000000000002E-2</v>
      </c>
      <c r="AR412" s="24" t="s">
        <v>256</v>
      </c>
      <c r="AT412" s="24" t="s">
        <v>169</v>
      </c>
      <c r="AU412" s="24" t="s">
        <v>80</v>
      </c>
      <c r="AY412" s="24" t="s">
        <v>167</v>
      </c>
      <c r="BE412" s="192">
        <f>IF(N412="základní",J412,0)</f>
        <v>0</v>
      </c>
      <c r="BF412" s="192">
        <f>IF(N412="snížená",J412,0)</f>
        <v>0</v>
      </c>
      <c r="BG412" s="192">
        <f>IF(N412="zákl. přenesená",J412,0)</f>
        <v>0</v>
      </c>
      <c r="BH412" s="192">
        <f>IF(N412="sníž. přenesená",J412,0)</f>
        <v>0</v>
      </c>
      <c r="BI412" s="192">
        <f>IF(N412="nulová",J412,0)</f>
        <v>0</v>
      </c>
      <c r="BJ412" s="24" t="s">
        <v>78</v>
      </c>
      <c r="BK412" s="192">
        <f>ROUND(I412*H412,2)</f>
        <v>0</v>
      </c>
      <c r="BL412" s="24" t="s">
        <v>256</v>
      </c>
      <c r="BM412" s="24" t="s">
        <v>1170</v>
      </c>
    </row>
    <row r="413" spans="2:65" s="1" customFormat="1">
      <c r="B413" s="41"/>
      <c r="D413" s="193" t="s">
        <v>175</v>
      </c>
      <c r="F413" s="194" t="s">
        <v>1171</v>
      </c>
      <c r="I413" s="195"/>
      <c r="L413" s="41"/>
      <c r="M413" s="196"/>
      <c r="N413" s="42"/>
      <c r="O413" s="42"/>
      <c r="P413" s="42"/>
      <c r="Q413" s="42"/>
      <c r="R413" s="42"/>
      <c r="S413" s="42"/>
      <c r="T413" s="70"/>
      <c r="AT413" s="24" t="s">
        <v>175</v>
      </c>
      <c r="AU413" s="24" t="s">
        <v>80</v>
      </c>
    </row>
    <row r="414" spans="2:65" s="1" customFormat="1" ht="27">
      <c r="B414" s="41"/>
      <c r="D414" s="193" t="s">
        <v>182</v>
      </c>
      <c r="F414" s="197" t="s">
        <v>820</v>
      </c>
      <c r="I414" s="195"/>
      <c r="L414" s="41"/>
      <c r="M414" s="196"/>
      <c r="N414" s="42"/>
      <c r="O414" s="42"/>
      <c r="P414" s="42"/>
      <c r="Q414" s="42"/>
      <c r="R414" s="42"/>
      <c r="S414" s="42"/>
      <c r="T414" s="70"/>
      <c r="AT414" s="24" t="s">
        <v>182</v>
      </c>
      <c r="AU414" s="24" t="s">
        <v>80</v>
      </c>
    </row>
    <row r="415" spans="2:65" s="12" customFormat="1">
      <c r="B415" s="198"/>
      <c r="D415" s="193" t="s">
        <v>184</v>
      </c>
      <c r="E415" s="199" t="s">
        <v>5</v>
      </c>
      <c r="F415" s="200" t="s">
        <v>1172</v>
      </c>
      <c r="H415" s="201">
        <v>7.2</v>
      </c>
      <c r="I415" s="202"/>
      <c r="L415" s="198"/>
      <c r="M415" s="203"/>
      <c r="N415" s="204"/>
      <c r="O415" s="204"/>
      <c r="P415" s="204"/>
      <c r="Q415" s="204"/>
      <c r="R415" s="204"/>
      <c r="S415" s="204"/>
      <c r="T415" s="205"/>
      <c r="AT415" s="199" t="s">
        <v>184</v>
      </c>
      <c r="AU415" s="199" t="s">
        <v>80</v>
      </c>
      <c r="AV415" s="12" t="s">
        <v>80</v>
      </c>
      <c r="AW415" s="12" t="s">
        <v>35</v>
      </c>
      <c r="AX415" s="12" t="s">
        <v>78</v>
      </c>
      <c r="AY415" s="199" t="s">
        <v>167</v>
      </c>
    </row>
    <row r="416" spans="2:65" s="1" customFormat="1" ht="16.5" customHeight="1">
      <c r="B416" s="180"/>
      <c r="C416" s="181" t="s">
        <v>1173</v>
      </c>
      <c r="D416" s="181" t="s">
        <v>169</v>
      </c>
      <c r="E416" s="182" t="s">
        <v>1174</v>
      </c>
      <c r="F416" s="183" t="s">
        <v>1175</v>
      </c>
      <c r="G416" s="184" t="s">
        <v>230</v>
      </c>
      <c r="H416" s="185">
        <v>7.2</v>
      </c>
      <c r="I416" s="186"/>
      <c r="J416" s="187">
        <f>ROUND(I416*H416,2)</f>
        <v>0</v>
      </c>
      <c r="K416" s="183" t="s">
        <v>179</v>
      </c>
      <c r="L416" s="41"/>
      <c r="M416" s="188" t="s">
        <v>5</v>
      </c>
      <c r="N416" s="189" t="s">
        <v>42</v>
      </c>
      <c r="O416" s="42"/>
      <c r="P416" s="190">
        <f>O416*H416</f>
        <v>0</v>
      </c>
      <c r="Q416" s="190">
        <v>2.9999999999999997E-4</v>
      </c>
      <c r="R416" s="190">
        <f>Q416*H416</f>
        <v>2.16E-3</v>
      </c>
      <c r="S416" s="190">
        <v>0</v>
      </c>
      <c r="T416" s="191">
        <f>S416*H416</f>
        <v>0</v>
      </c>
      <c r="AR416" s="24" t="s">
        <v>256</v>
      </c>
      <c r="AT416" s="24" t="s">
        <v>169</v>
      </c>
      <c r="AU416" s="24" t="s">
        <v>80</v>
      </c>
      <c r="AY416" s="24" t="s">
        <v>167</v>
      </c>
      <c r="BE416" s="192">
        <f>IF(N416="základní",J416,0)</f>
        <v>0</v>
      </c>
      <c r="BF416" s="192">
        <f>IF(N416="snížená",J416,0)</f>
        <v>0</v>
      </c>
      <c r="BG416" s="192">
        <f>IF(N416="zákl. přenesená",J416,0)</f>
        <v>0</v>
      </c>
      <c r="BH416" s="192">
        <f>IF(N416="sníž. přenesená",J416,0)</f>
        <v>0</v>
      </c>
      <c r="BI416" s="192">
        <f>IF(N416="nulová",J416,0)</f>
        <v>0</v>
      </c>
      <c r="BJ416" s="24" t="s">
        <v>78</v>
      </c>
      <c r="BK416" s="192">
        <f>ROUND(I416*H416,2)</f>
        <v>0</v>
      </c>
      <c r="BL416" s="24" t="s">
        <v>256</v>
      </c>
      <c r="BM416" s="24" t="s">
        <v>1176</v>
      </c>
    </row>
    <row r="417" spans="2:65" s="1" customFormat="1">
      <c r="B417" s="41"/>
      <c r="D417" s="193" t="s">
        <v>175</v>
      </c>
      <c r="F417" s="194" t="s">
        <v>1177</v>
      </c>
      <c r="I417" s="195"/>
      <c r="L417" s="41"/>
      <c r="M417" s="196"/>
      <c r="N417" s="42"/>
      <c r="O417" s="42"/>
      <c r="P417" s="42"/>
      <c r="Q417" s="42"/>
      <c r="R417" s="42"/>
      <c r="S417" s="42"/>
      <c r="T417" s="70"/>
      <c r="AT417" s="24" t="s">
        <v>175</v>
      </c>
      <c r="AU417" s="24" t="s">
        <v>80</v>
      </c>
    </row>
    <row r="418" spans="2:65" s="1" customFormat="1" ht="25.5" customHeight="1">
      <c r="B418" s="180"/>
      <c r="C418" s="209" t="s">
        <v>1178</v>
      </c>
      <c r="D418" s="209" t="s">
        <v>339</v>
      </c>
      <c r="E418" s="210" t="s">
        <v>1179</v>
      </c>
      <c r="F418" s="211" t="s">
        <v>1180</v>
      </c>
      <c r="G418" s="212" t="s">
        <v>230</v>
      </c>
      <c r="H418" s="213">
        <v>7.92</v>
      </c>
      <c r="I418" s="214"/>
      <c r="J418" s="215">
        <f>ROUND(I418*H418,2)</f>
        <v>0</v>
      </c>
      <c r="K418" s="211" t="s">
        <v>179</v>
      </c>
      <c r="L418" s="216"/>
      <c r="M418" s="217" t="s">
        <v>5</v>
      </c>
      <c r="N418" s="218" t="s">
        <v>42</v>
      </c>
      <c r="O418" s="42"/>
      <c r="P418" s="190">
        <f>O418*H418</f>
        <v>0</v>
      </c>
      <c r="Q418" s="190">
        <v>2.8700000000000002E-3</v>
      </c>
      <c r="R418" s="190">
        <f>Q418*H418</f>
        <v>2.2730400000000001E-2</v>
      </c>
      <c r="S418" s="190">
        <v>0</v>
      </c>
      <c r="T418" s="191">
        <f>S418*H418</f>
        <v>0</v>
      </c>
      <c r="AR418" s="24" t="s">
        <v>443</v>
      </c>
      <c r="AT418" s="24" t="s">
        <v>339</v>
      </c>
      <c r="AU418" s="24" t="s">
        <v>80</v>
      </c>
      <c r="AY418" s="24" t="s">
        <v>167</v>
      </c>
      <c r="BE418" s="192">
        <f>IF(N418="základní",J418,0)</f>
        <v>0</v>
      </c>
      <c r="BF418" s="192">
        <f>IF(N418="snížená",J418,0)</f>
        <v>0</v>
      </c>
      <c r="BG418" s="192">
        <f>IF(N418="zákl. přenesená",J418,0)</f>
        <v>0</v>
      </c>
      <c r="BH418" s="192">
        <f>IF(N418="sníž. přenesená",J418,0)</f>
        <v>0</v>
      </c>
      <c r="BI418" s="192">
        <f>IF(N418="nulová",J418,0)</f>
        <v>0</v>
      </c>
      <c r="BJ418" s="24" t="s">
        <v>78</v>
      </c>
      <c r="BK418" s="192">
        <f>ROUND(I418*H418,2)</f>
        <v>0</v>
      </c>
      <c r="BL418" s="24" t="s">
        <v>256</v>
      </c>
      <c r="BM418" s="24" t="s">
        <v>1181</v>
      </c>
    </row>
    <row r="419" spans="2:65" s="1" customFormat="1" ht="27">
      <c r="B419" s="41"/>
      <c r="D419" s="193" t="s">
        <v>175</v>
      </c>
      <c r="F419" s="194" t="s">
        <v>1180</v>
      </c>
      <c r="I419" s="195"/>
      <c r="L419" s="41"/>
      <c r="M419" s="196"/>
      <c r="N419" s="42"/>
      <c r="O419" s="42"/>
      <c r="P419" s="42"/>
      <c r="Q419" s="42"/>
      <c r="R419" s="42"/>
      <c r="S419" s="42"/>
      <c r="T419" s="70"/>
      <c r="AT419" s="24" t="s">
        <v>175</v>
      </c>
      <c r="AU419" s="24" t="s">
        <v>80</v>
      </c>
    </row>
    <row r="420" spans="2:65" s="12" customFormat="1">
      <c r="B420" s="198"/>
      <c r="D420" s="193" t="s">
        <v>184</v>
      </c>
      <c r="F420" s="200" t="s">
        <v>1182</v>
      </c>
      <c r="H420" s="201">
        <v>7.92</v>
      </c>
      <c r="I420" s="202"/>
      <c r="L420" s="198"/>
      <c r="M420" s="203"/>
      <c r="N420" s="204"/>
      <c r="O420" s="204"/>
      <c r="P420" s="204"/>
      <c r="Q420" s="204"/>
      <c r="R420" s="204"/>
      <c r="S420" s="204"/>
      <c r="T420" s="205"/>
      <c r="AT420" s="199" t="s">
        <v>184</v>
      </c>
      <c r="AU420" s="199" t="s">
        <v>80</v>
      </c>
      <c r="AV420" s="12" t="s">
        <v>80</v>
      </c>
      <c r="AW420" s="12" t="s">
        <v>6</v>
      </c>
      <c r="AX420" s="12" t="s">
        <v>78</v>
      </c>
      <c r="AY420" s="199" t="s">
        <v>167</v>
      </c>
    </row>
    <row r="421" spans="2:65" s="1" customFormat="1" ht="16.5" customHeight="1">
      <c r="B421" s="180"/>
      <c r="C421" s="181" t="s">
        <v>1183</v>
      </c>
      <c r="D421" s="181" t="s">
        <v>169</v>
      </c>
      <c r="E421" s="182" t="s">
        <v>1184</v>
      </c>
      <c r="F421" s="183" t="s">
        <v>1185</v>
      </c>
      <c r="G421" s="184" t="s">
        <v>727</v>
      </c>
      <c r="H421" s="237"/>
      <c r="I421" s="186"/>
      <c r="J421" s="187">
        <f>ROUND(I421*H421,2)</f>
        <v>0</v>
      </c>
      <c r="K421" s="183" t="s">
        <v>179</v>
      </c>
      <c r="L421" s="41"/>
      <c r="M421" s="188" t="s">
        <v>5</v>
      </c>
      <c r="N421" s="189" t="s">
        <v>42</v>
      </c>
      <c r="O421" s="42"/>
      <c r="P421" s="190">
        <f>O421*H421</f>
        <v>0</v>
      </c>
      <c r="Q421" s="190">
        <v>0</v>
      </c>
      <c r="R421" s="190">
        <f>Q421*H421</f>
        <v>0</v>
      </c>
      <c r="S421" s="190">
        <v>0</v>
      </c>
      <c r="T421" s="191">
        <f>S421*H421</f>
        <v>0</v>
      </c>
      <c r="AR421" s="24" t="s">
        <v>256</v>
      </c>
      <c r="AT421" s="24" t="s">
        <v>169</v>
      </c>
      <c r="AU421" s="24" t="s">
        <v>80</v>
      </c>
      <c r="AY421" s="24" t="s">
        <v>167</v>
      </c>
      <c r="BE421" s="192">
        <f>IF(N421="základní",J421,0)</f>
        <v>0</v>
      </c>
      <c r="BF421" s="192">
        <f>IF(N421="snížená",J421,0)</f>
        <v>0</v>
      </c>
      <c r="BG421" s="192">
        <f>IF(N421="zákl. přenesená",J421,0)</f>
        <v>0</v>
      </c>
      <c r="BH421" s="192">
        <f>IF(N421="sníž. přenesená",J421,0)</f>
        <v>0</v>
      </c>
      <c r="BI421" s="192">
        <f>IF(N421="nulová",J421,0)</f>
        <v>0</v>
      </c>
      <c r="BJ421" s="24" t="s">
        <v>78</v>
      </c>
      <c r="BK421" s="192">
        <f>ROUND(I421*H421,2)</f>
        <v>0</v>
      </c>
      <c r="BL421" s="24" t="s">
        <v>256</v>
      </c>
      <c r="BM421" s="24" t="s">
        <v>1186</v>
      </c>
    </row>
    <row r="422" spans="2:65" s="1" customFormat="1" ht="27">
      <c r="B422" s="41"/>
      <c r="D422" s="193" t="s">
        <v>175</v>
      </c>
      <c r="F422" s="194" t="s">
        <v>1187</v>
      </c>
      <c r="I422" s="195"/>
      <c r="L422" s="41"/>
      <c r="M422" s="196"/>
      <c r="N422" s="42"/>
      <c r="O422" s="42"/>
      <c r="P422" s="42"/>
      <c r="Q422" s="42"/>
      <c r="R422" s="42"/>
      <c r="S422" s="42"/>
      <c r="T422" s="70"/>
      <c r="AT422" s="24" t="s">
        <v>175</v>
      </c>
      <c r="AU422" s="24" t="s">
        <v>80</v>
      </c>
    </row>
    <row r="423" spans="2:65" s="11" customFormat="1" ht="29.85" customHeight="1">
      <c r="B423" s="167"/>
      <c r="D423" s="168" t="s">
        <v>70</v>
      </c>
      <c r="E423" s="178" t="s">
        <v>1188</v>
      </c>
      <c r="F423" s="178" t="s">
        <v>1189</v>
      </c>
      <c r="I423" s="170"/>
      <c r="J423" s="179">
        <f>BK423</f>
        <v>0</v>
      </c>
      <c r="L423" s="167"/>
      <c r="M423" s="172"/>
      <c r="N423" s="173"/>
      <c r="O423" s="173"/>
      <c r="P423" s="174">
        <f>SUM(P424:P431)</f>
        <v>0</v>
      </c>
      <c r="Q423" s="173"/>
      <c r="R423" s="174">
        <f>SUM(R424:R431)</f>
        <v>0</v>
      </c>
      <c r="S423" s="173"/>
      <c r="T423" s="175">
        <f>SUM(T424:T431)</f>
        <v>4.2600324000000001</v>
      </c>
      <c r="AR423" s="168" t="s">
        <v>80</v>
      </c>
      <c r="AT423" s="176" t="s">
        <v>70</v>
      </c>
      <c r="AU423" s="176" t="s">
        <v>78</v>
      </c>
      <c r="AY423" s="168" t="s">
        <v>167</v>
      </c>
      <c r="BK423" s="177">
        <f>SUM(BK424:BK431)</f>
        <v>0</v>
      </c>
    </row>
    <row r="424" spans="2:65" s="1" customFormat="1" ht="16.5" customHeight="1">
      <c r="B424" s="180"/>
      <c r="C424" s="181" t="s">
        <v>1190</v>
      </c>
      <c r="D424" s="181" t="s">
        <v>169</v>
      </c>
      <c r="E424" s="182" t="s">
        <v>1191</v>
      </c>
      <c r="F424" s="183" t="s">
        <v>1192</v>
      </c>
      <c r="G424" s="184" t="s">
        <v>230</v>
      </c>
      <c r="H424" s="185">
        <v>59.747999999999998</v>
      </c>
      <c r="I424" s="186"/>
      <c r="J424" s="187">
        <f>ROUND(I424*H424,2)</f>
        <v>0</v>
      </c>
      <c r="K424" s="183" t="s">
        <v>179</v>
      </c>
      <c r="L424" s="41"/>
      <c r="M424" s="188" t="s">
        <v>5</v>
      </c>
      <c r="N424" s="189" t="s">
        <v>42</v>
      </c>
      <c r="O424" s="42"/>
      <c r="P424" s="190">
        <f>O424*H424</f>
        <v>0</v>
      </c>
      <c r="Q424" s="190">
        <v>0</v>
      </c>
      <c r="R424" s="190">
        <f>Q424*H424</f>
        <v>0</v>
      </c>
      <c r="S424" s="190">
        <v>7.1300000000000002E-2</v>
      </c>
      <c r="T424" s="191">
        <f>S424*H424</f>
        <v>4.2600324000000001</v>
      </c>
      <c r="AR424" s="24" t="s">
        <v>256</v>
      </c>
      <c r="AT424" s="24" t="s">
        <v>169</v>
      </c>
      <c r="AU424" s="24" t="s">
        <v>80</v>
      </c>
      <c r="AY424" s="24" t="s">
        <v>167</v>
      </c>
      <c r="BE424" s="192">
        <f>IF(N424="základní",J424,0)</f>
        <v>0</v>
      </c>
      <c r="BF424" s="192">
        <f>IF(N424="snížená",J424,0)</f>
        <v>0</v>
      </c>
      <c r="BG424" s="192">
        <f>IF(N424="zákl. přenesená",J424,0)</f>
        <v>0</v>
      </c>
      <c r="BH424" s="192">
        <f>IF(N424="sníž. přenesená",J424,0)</f>
        <v>0</v>
      </c>
      <c r="BI424" s="192">
        <f>IF(N424="nulová",J424,0)</f>
        <v>0</v>
      </c>
      <c r="BJ424" s="24" t="s">
        <v>78</v>
      </c>
      <c r="BK424" s="192">
        <f>ROUND(I424*H424,2)</f>
        <v>0</v>
      </c>
      <c r="BL424" s="24" t="s">
        <v>256</v>
      </c>
      <c r="BM424" s="24" t="s">
        <v>1193</v>
      </c>
    </row>
    <row r="425" spans="2:65" s="1" customFormat="1">
      <c r="B425" s="41"/>
      <c r="D425" s="193" t="s">
        <v>175</v>
      </c>
      <c r="F425" s="194" t="s">
        <v>1194</v>
      </c>
      <c r="I425" s="195"/>
      <c r="L425" s="41"/>
      <c r="M425" s="196"/>
      <c r="N425" s="42"/>
      <c r="O425" s="42"/>
      <c r="P425" s="42"/>
      <c r="Q425" s="42"/>
      <c r="R425" s="42"/>
      <c r="S425" s="42"/>
      <c r="T425" s="70"/>
      <c r="AT425" s="24" t="s">
        <v>175</v>
      </c>
      <c r="AU425" s="24" t="s">
        <v>80</v>
      </c>
    </row>
    <row r="426" spans="2:65" s="1" customFormat="1" ht="27">
      <c r="B426" s="41"/>
      <c r="D426" s="193" t="s">
        <v>182</v>
      </c>
      <c r="F426" s="197" t="s">
        <v>820</v>
      </c>
      <c r="I426" s="195"/>
      <c r="L426" s="41"/>
      <c r="M426" s="196"/>
      <c r="N426" s="42"/>
      <c r="O426" s="42"/>
      <c r="P426" s="42"/>
      <c r="Q426" s="42"/>
      <c r="R426" s="42"/>
      <c r="S426" s="42"/>
      <c r="T426" s="70"/>
      <c r="AT426" s="24" t="s">
        <v>182</v>
      </c>
      <c r="AU426" s="24" t="s">
        <v>80</v>
      </c>
    </row>
    <row r="427" spans="2:65" s="12" customFormat="1">
      <c r="B427" s="198"/>
      <c r="D427" s="193" t="s">
        <v>184</v>
      </c>
      <c r="E427" s="199" t="s">
        <v>5</v>
      </c>
      <c r="F427" s="200" t="s">
        <v>1195</v>
      </c>
      <c r="H427" s="201">
        <v>21.52</v>
      </c>
      <c r="I427" s="202"/>
      <c r="L427" s="198"/>
      <c r="M427" s="203"/>
      <c r="N427" s="204"/>
      <c r="O427" s="204"/>
      <c r="P427" s="204"/>
      <c r="Q427" s="204"/>
      <c r="R427" s="204"/>
      <c r="S427" s="204"/>
      <c r="T427" s="205"/>
      <c r="AT427" s="199" t="s">
        <v>184</v>
      </c>
      <c r="AU427" s="199" t="s">
        <v>80</v>
      </c>
      <c r="AV427" s="12" t="s">
        <v>80</v>
      </c>
      <c r="AW427" s="12" t="s">
        <v>35</v>
      </c>
      <c r="AX427" s="12" t="s">
        <v>71</v>
      </c>
      <c r="AY427" s="199" t="s">
        <v>167</v>
      </c>
    </row>
    <row r="428" spans="2:65" s="12" customFormat="1">
      <c r="B428" s="198"/>
      <c r="D428" s="193" t="s">
        <v>184</v>
      </c>
      <c r="E428" s="199" t="s">
        <v>5</v>
      </c>
      <c r="F428" s="200" t="s">
        <v>1196</v>
      </c>
      <c r="H428" s="201">
        <v>53.04</v>
      </c>
      <c r="I428" s="202"/>
      <c r="L428" s="198"/>
      <c r="M428" s="203"/>
      <c r="N428" s="204"/>
      <c r="O428" s="204"/>
      <c r="P428" s="204"/>
      <c r="Q428" s="204"/>
      <c r="R428" s="204"/>
      <c r="S428" s="204"/>
      <c r="T428" s="205"/>
      <c r="AT428" s="199" t="s">
        <v>184</v>
      </c>
      <c r="AU428" s="199" t="s">
        <v>80</v>
      </c>
      <c r="AV428" s="12" t="s">
        <v>80</v>
      </c>
      <c r="AW428" s="12" t="s">
        <v>35</v>
      </c>
      <c r="AX428" s="12" t="s">
        <v>71</v>
      </c>
      <c r="AY428" s="199" t="s">
        <v>167</v>
      </c>
    </row>
    <row r="429" spans="2:65" s="12" customFormat="1">
      <c r="B429" s="198"/>
      <c r="D429" s="193" t="s">
        <v>184</v>
      </c>
      <c r="E429" s="199" t="s">
        <v>5</v>
      </c>
      <c r="F429" s="200" t="s">
        <v>872</v>
      </c>
      <c r="H429" s="201">
        <v>-6.5049999999999999</v>
      </c>
      <c r="I429" s="202"/>
      <c r="L429" s="198"/>
      <c r="M429" s="203"/>
      <c r="N429" s="204"/>
      <c r="O429" s="204"/>
      <c r="P429" s="204"/>
      <c r="Q429" s="204"/>
      <c r="R429" s="204"/>
      <c r="S429" s="204"/>
      <c r="T429" s="205"/>
      <c r="AT429" s="199" t="s">
        <v>184</v>
      </c>
      <c r="AU429" s="199" t="s">
        <v>80</v>
      </c>
      <c r="AV429" s="12" t="s">
        <v>80</v>
      </c>
      <c r="AW429" s="12" t="s">
        <v>35</v>
      </c>
      <c r="AX429" s="12" t="s">
        <v>71</v>
      </c>
      <c r="AY429" s="199" t="s">
        <v>167</v>
      </c>
    </row>
    <row r="430" spans="2:65" s="12" customFormat="1">
      <c r="B430" s="198"/>
      <c r="D430" s="193" t="s">
        <v>184</v>
      </c>
      <c r="E430" s="199" t="s">
        <v>5</v>
      </c>
      <c r="F430" s="200" t="s">
        <v>1197</v>
      </c>
      <c r="H430" s="201">
        <v>-8.3070000000000004</v>
      </c>
      <c r="I430" s="202"/>
      <c r="L430" s="198"/>
      <c r="M430" s="203"/>
      <c r="N430" s="204"/>
      <c r="O430" s="204"/>
      <c r="P430" s="204"/>
      <c r="Q430" s="204"/>
      <c r="R430" s="204"/>
      <c r="S430" s="204"/>
      <c r="T430" s="205"/>
      <c r="AT430" s="199" t="s">
        <v>184</v>
      </c>
      <c r="AU430" s="199" t="s">
        <v>80</v>
      </c>
      <c r="AV430" s="12" t="s">
        <v>80</v>
      </c>
      <c r="AW430" s="12" t="s">
        <v>35</v>
      </c>
      <c r="AX430" s="12" t="s">
        <v>71</v>
      </c>
      <c r="AY430" s="199" t="s">
        <v>167</v>
      </c>
    </row>
    <row r="431" spans="2:65" s="13" customFormat="1">
      <c r="B431" s="219"/>
      <c r="D431" s="193" t="s">
        <v>184</v>
      </c>
      <c r="E431" s="220" t="s">
        <v>5</v>
      </c>
      <c r="F431" s="221" t="s">
        <v>350</v>
      </c>
      <c r="H431" s="222">
        <v>59.747999999999998</v>
      </c>
      <c r="I431" s="223"/>
      <c r="L431" s="219"/>
      <c r="M431" s="224"/>
      <c r="N431" s="225"/>
      <c r="O431" s="225"/>
      <c r="P431" s="225"/>
      <c r="Q431" s="225"/>
      <c r="R431" s="225"/>
      <c r="S431" s="225"/>
      <c r="T431" s="226"/>
      <c r="AT431" s="220" t="s">
        <v>184</v>
      </c>
      <c r="AU431" s="220" t="s">
        <v>80</v>
      </c>
      <c r="AV431" s="13" t="s">
        <v>173</v>
      </c>
      <c r="AW431" s="13" t="s">
        <v>35</v>
      </c>
      <c r="AX431" s="13" t="s">
        <v>78</v>
      </c>
      <c r="AY431" s="220" t="s">
        <v>167</v>
      </c>
    </row>
    <row r="432" spans="2:65" s="11" customFormat="1" ht="29.85" customHeight="1">
      <c r="B432" s="167"/>
      <c r="D432" s="168" t="s">
        <v>70</v>
      </c>
      <c r="E432" s="178" t="s">
        <v>297</v>
      </c>
      <c r="F432" s="178" t="s">
        <v>298</v>
      </c>
      <c r="I432" s="170"/>
      <c r="J432" s="179">
        <f>BK432</f>
        <v>0</v>
      </c>
      <c r="L432" s="167"/>
      <c r="M432" s="172"/>
      <c r="N432" s="173"/>
      <c r="O432" s="173"/>
      <c r="P432" s="174">
        <f>SUM(P433:P452)</f>
        <v>0</v>
      </c>
      <c r="Q432" s="173"/>
      <c r="R432" s="174">
        <f>SUM(R433:R452)</f>
        <v>7.4926340000000008E-2</v>
      </c>
      <c r="S432" s="173"/>
      <c r="T432" s="175">
        <f>SUM(T433:T452)</f>
        <v>0</v>
      </c>
      <c r="AR432" s="168" t="s">
        <v>80</v>
      </c>
      <c r="AT432" s="176" t="s">
        <v>70</v>
      </c>
      <c r="AU432" s="176" t="s">
        <v>78</v>
      </c>
      <c r="AY432" s="168" t="s">
        <v>167</v>
      </c>
      <c r="BK432" s="177">
        <f>SUM(BK433:BK452)</f>
        <v>0</v>
      </c>
    </row>
    <row r="433" spans="2:65" s="1" customFormat="1" ht="16.5" customHeight="1">
      <c r="B433" s="180"/>
      <c r="C433" s="181" t="s">
        <v>1198</v>
      </c>
      <c r="D433" s="181" t="s">
        <v>169</v>
      </c>
      <c r="E433" s="182" t="s">
        <v>1199</v>
      </c>
      <c r="F433" s="183" t="s">
        <v>1200</v>
      </c>
      <c r="G433" s="184" t="s">
        <v>230</v>
      </c>
      <c r="H433" s="185">
        <v>7.8440000000000003</v>
      </c>
      <c r="I433" s="186"/>
      <c r="J433" s="187">
        <f>ROUND(I433*H433,2)</f>
        <v>0</v>
      </c>
      <c r="K433" s="183" t="s">
        <v>179</v>
      </c>
      <c r="L433" s="41"/>
      <c r="M433" s="188" t="s">
        <v>5</v>
      </c>
      <c r="N433" s="189" t="s">
        <v>42</v>
      </c>
      <c r="O433" s="42"/>
      <c r="P433" s="190">
        <f>O433*H433</f>
        <v>0</v>
      </c>
      <c r="Q433" s="190">
        <v>6.9999999999999994E-5</v>
      </c>
      <c r="R433" s="190">
        <f>Q433*H433</f>
        <v>5.4907999999999997E-4</v>
      </c>
      <c r="S433" s="190">
        <v>0</v>
      </c>
      <c r="T433" s="191">
        <f>S433*H433</f>
        <v>0</v>
      </c>
      <c r="AR433" s="24" t="s">
        <v>256</v>
      </c>
      <c r="AT433" s="24" t="s">
        <v>169</v>
      </c>
      <c r="AU433" s="24" t="s">
        <v>80</v>
      </c>
      <c r="AY433" s="24" t="s">
        <v>167</v>
      </c>
      <c r="BE433" s="192">
        <f>IF(N433="základní",J433,0)</f>
        <v>0</v>
      </c>
      <c r="BF433" s="192">
        <f>IF(N433="snížená",J433,0)</f>
        <v>0</v>
      </c>
      <c r="BG433" s="192">
        <f>IF(N433="zákl. přenesená",J433,0)</f>
        <v>0</v>
      </c>
      <c r="BH433" s="192">
        <f>IF(N433="sníž. přenesená",J433,0)</f>
        <v>0</v>
      </c>
      <c r="BI433" s="192">
        <f>IF(N433="nulová",J433,0)</f>
        <v>0</v>
      </c>
      <c r="BJ433" s="24" t="s">
        <v>78</v>
      </c>
      <c r="BK433" s="192">
        <f>ROUND(I433*H433,2)</f>
        <v>0</v>
      </c>
      <c r="BL433" s="24" t="s">
        <v>256</v>
      </c>
      <c r="BM433" s="24" t="s">
        <v>1201</v>
      </c>
    </row>
    <row r="434" spans="2:65" s="1" customFormat="1" ht="27">
      <c r="B434" s="41"/>
      <c r="D434" s="193" t="s">
        <v>175</v>
      </c>
      <c r="F434" s="194" t="s">
        <v>1202</v>
      </c>
      <c r="I434" s="195"/>
      <c r="L434" s="41"/>
      <c r="M434" s="196"/>
      <c r="N434" s="42"/>
      <c r="O434" s="42"/>
      <c r="P434" s="42"/>
      <c r="Q434" s="42"/>
      <c r="R434" s="42"/>
      <c r="S434" s="42"/>
      <c r="T434" s="70"/>
      <c r="AT434" s="24" t="s">
        <v>175</v>
      </c>
      <c r="AU434" s="24" t="s">
        <v>80</v>
      </c>
    </row>
    <row r="435" spans="2:65" s="1" customFormat="1" ht="27">
      <c r="B435" s="41"/>
      <c r="D435" s="193" t="s">
        <v>182</v>
      </c>
      <c r="F435" s="197" t="s">
        <v>820</v>
      </c>
      <c r="I435" s="195"/>
      <c r="L435" s="41"/>
      <c r="M435" s="196"/>
      <c r="N435" s="42"/>
      <c r="O435" s="42"/>
      <c r="P435" s="42"/>
      <c r="Q435" s="42"/>
      <c r="R435" s="42"/>
      <c r="S435" s="42"/>
      <c r="T435" s="70"/>
      <c r="AT435" s="24" t="s">
        <v>182</v>
      </c>
      <c r="AU435" s="24" t="s">
        <v>80</v>
      </c>
    </row>
    <row r="436" spans="2:65" s="14" customFormat="1">
      <c r="B436" s="227"/>
      <c r="D436" s="193" t="s">
        <v>184</v>
      </c>
      <c r="E436" s="228" t="s">
        <v>5</v>
      </c>
      <c r="F436" s="229" t="s">
        <v>1203</v>
      </c>
      <c r="H436" s="228" t="s">
        <v>5</v>
      </c>
      <c r="I436" s="230"/>
      <c r="L436" s="227"/>
      <c r="M436" s="231"/>
      <c r="N436" s="232"/>
      <c r="O436" s="232"/>
      <c r="P436" s="232"/>
      <c r="Q436" s="232"/>
      <c r="R436" s="232"/>
      <c r="S436" s="232"/>
      <c r="T436" s="233"/>
      <c r="AT436" s="228" t="s">
        <v>184</v>
      </c>
      <c r="AU436" s="228" t="s">
        <v>80</v>
      </c>
      <c r="AV436" s="14" t="s">
        <v>78</v>
      </c>
      <c r="AW436" s="14" t="s">
        <v>35</v>
      </c>
      <c r="AX436" s="14" t="s">
        <v>71</v>
      </c>
      <c r="AY436" s="228" t="s">
        <v>167</v>
      </c>
    </row>
    <row r="437" spans="2:65" s="12" customFormat="1">
      <c r="B437" s="198"/>
      <c r="D437" s="193" t="s">
        <v>184</v>
      </c>
      <c r="E437" s="199" t="s">
        <v>5</v>
      </c>
      <c r="F437" s="200" t="s">
        <v>1204</v>
      </c>
      <c r="H437" s="201">
        <v>2.1560000000000001</v>
      </c>
      <c r="I437" s="202"/>
      <c r="L437" s="198"/>
      <c r="M437" s="203"/>
      <c r="N437" s="204"/>
      <c r="O437" s="204"/>
      <c r="P437" s="204"/>
      <c r="Q437" s="204"/>
      <c r="R437" s="204"/>
      <c r="S437" s="204"/>
      <c r="T437" s="205"/>
      <c r="AT437" s="199" t="s">
        <v>184</v>
      </c>
      <c r="AU437" s="199" t="s">
        <v>80</v>
      </c>
      <c r="AV437" s="12" t="s">
        <v>80</v>
      </c>
      <c r="AW437" s="12" t="s">
        <v>35</v>
      </c>
      <c r="AX437" s="12" t="s">
        <v>71</v>
      </c>
      <c r="AY437" s="199" t="s">
        <v>167</v>
      </c>
    </row>
    <row r="438" spans="2:65" s="12" customFormat="1">
      <c r="B438" s="198"/>
      <c r="D438" s="193" t="s">
        <v>184</v>
      </c>
      <c r="E438" s="199" t="s">
        <v>5</v>
      </c>
      <c r="F438" s="200" t="s">
        <v>1205</v>
      </c>
      <c r="H438" s="201">
        <v>5.6879999999999997</v>
      </c>
      <c r="I438" s="202"/>
      <c r="L438" s="198"/>
      <c r="M438" s="203"/>
      <c r="N438" s="204"/>
      <c r="O438" s="204"/>
      <c r="P438" s="204"/>
      <c r="Q438" s="204"/>
      <c r="R438" s="204"/>
      <c r="S438" s="204"/>
      <c r="T438" s="205"/>
      <c r="AT438" s="199" t="s">
        <v>184</v>
      </c>
      <c r="AU438" s="199" t="s">
        <v>80</v>
      </c>
      <c r="AV438" s="12" t="s">
        <v>80</v>
      </c>
      <c r="AW438" s="12" t="s">
        <v>35</v>
      </c>
      <c r="AX438" s="12" t="s">
        <v>71</v>
      </c>
      <c r="AY438" s="199" t="s">
        <v>167</v>
      </c>
    </row>
    <row r="439" spans="2:65" s="13" customFormat="1">
      <c r="B439" s="219"/>
      <c r="D439" s="193" t="s">
        <v>184</v>
      </c>
      <c r="E439" s="220" t="s">
        <v>5</v>
      </c>
      <c r="F439" s="221" t="s">
        <v>350</v>
      </c>
      <c r="H439" s="222">
        <v>7.8440000000000003</v>
      </c>
      <c r="I439" s="223"/>
      <c r="L439" s="219"/>
      <c r="M439" s="224"/>
      <c r="N439" s="225"/>
      <c r="O439" s="225"/>
      <c r="P439" s="225"/>
      <c r="Q439" s="225"/>
      <c r="R439" s="225"/>
      <c r="S439" s="225"/>
      <c r="T439" s="226"/>
      <c r="AT439" s="220" t="s">
        <v>184</v>
      </c>
      <c r="AU439" s="220" t="s">
        <v>80</v>
      </c>
      <c r="AV439" s="13" t="s">
        <v>173</v>
      </c>
      <c r="AW439" s="13" t="s">
        <v>35</v>
      </c>
      <c r="AX439" s="13" t="s">
        <v>78</v>
      </c>
      <c r="AY439" s="220" t="s">
        <v>167</v>
      </c>
    </row>
    <row r="440" spans="2:65" s="1" customFormat="1" ht="16.5" customHeight="1">
      <c r="B440" s="180"/>
      <c r="C440" s="181" t="s">
        <v>1206</v>
      </c>
      <c r="D440" s="181" t="s">
        <v>169</v>
      </c>
      <c r="E440" s="182" t="s">
        <v>300</v>
      </c>
      <c r="F440" s="183" t="s">
        <v>301</v>
      </c>
      <c r="G440" s="184" t="s">
        <v>230</v>
      </c>
      <c r="H440" s="185">
        <v>7.8440000000000003</v>
      </c>
      <c r="I440" s="186"/>
      <c r="J440" s="187">
        <f>ROUND(I440*H440,2)</f>
        <v>0</v>
      </c>
      <c r="K440" s="183" t="s">
        <v>179</v>
      </c>
      <c r="L440" s="41"/>
      <c r="M440" s="188" t="s">
        <v>5</v>
      </c>
      <c r="N440" s="189" t="s">
        <v>42</v>
      </c>
      <c r="O440" s="42"/>
      <c r="P440" s="190">
        <f>O440*H440</f>
        <v>0</v>
      </c>
      <c r="Q440" s="190">
        <v>0</v>
      </c>
      <c r="R440" s="190">
        <f>Q440*H440</f>
        <v>0</v>
      </c>
      <c r="S440" s="190">
        <v>0</v>
      </c>
      <c r="T440" s="191">
        <f>S440*H440</f>
        <v>0</v>
      </c>
      <c r="AR440" s="24" t="s">
        <v>256</v>
      </c>
      <c r="AT440" s="24" t="s">
        <v>169</v>
      </c>
      <c r="AU440" s="24" t="s">
        <v>80</v>
      </c>
      <c r="AY440" s="24" t="s">
        <v>167</v>
      </c>
      <c r="BE440" s="192">
        <f>IF(N440="základní",J440,0)</f>
        <v>0</v>
      </c>
      <c r="BF440" s="192">
        <f>IF(N440="snížená",J440,0)</f>
        <v>0</v>
      </c>
      <c r="BG440" s="192">
        <f>IF(N440="zákl. přenesená",J440,0)</f>
        <v>0</v>
      </c>
      <c r="BH440" s="192">
        <f>IF(N440="sníž. přenesená",J440,0)</f>
        <v>0</v>
      </c>
      <c r="BI440" s="192">
        <f>IF(N440="nulová",J440,0)</f>
        <v>0</v>
      </c>
      <c r="BJ440" s="24" t="s">
        <v>78</v>
      </c>
      <c r="BK440" s="192">
        <f>ROUND(I440*H440,2)</f>
        <v>0</v>
      </c>
      <c r="BL440" s="24" t="s">
        <v>256</v>
      </c>
      <c r="BM440" s="24" t="s">
        <v>1207</v>
      </c>
    </row>
    <row r="441" spans="2:65" s="1" customFormat="1">
      <c r="B441" s="41"/>
      <c r="D441" s="193" t="s">
        <v>175</v>
      </c>
      <c r="F441" s="194" t="s">
        <v>303</v>
      </c>
      <c r="I441" s="195"/>
      <c r="L441" s="41"/>
      <c r="M441" s="196"/>
      <c r="N441" s="42"/>
      <c r="O441" s="42"/>
      <c r="P441" s="42"/>
      <c r="Q441" s="42"/>
      <c r="R441" s="42"/>
      <c r="S441" s="42"/>
      <c r="T441" s="70"/>
      <c r="AT441" s="24" t="s">
        <v>175</v>
      </c>
      <c r="AU441" s="24" t="s">
        <v>80</v>
      </c>
    </row>
    <row r="442" spans="2:65" s="1" customFormat="1" ht="25.5" customHeight="1">
      <c r="B442" s="180"/>
      <c r="C442" s="181" t="s">
        <v>1208</v>
      </c>
      <c r="D442" s="181" t="s">
        <v>169</v>
      </c>
      <c r="E442" s="182" t="s">
        <v>305</v>
      </c>
      <c r="F442" s="183" t="s">
        <v>306</v>
      </c>
      <c r="G442" s="184" t="s">
        <v>230</v>
      </c>
      <c r="H442" s="185">
        <v>7.8440000000000003</v>
      </c>
      <c r="I442" s="186"/>
      <c r="J442" s="187">
        <f>ROUND(I442*H442,2)</f>
        <v>0</v>
      </c>
      <c r="K442" s="183" t="s">
        <v>179</v>
      </c>
      <c r="L442" s="41"/>
      <c r="M442" s="188" t="s">
        <v>5</v>
      </c>
      <c r="N442" s="189" t="s">
        <v>42</v>
      </c>
      <c r="O442" s="42"/>
      <c r="P442" s="190">
        <f>O442*H442</f>
        <v>0</v>
      </c>
      <c r="Q442" s="190">
        <v>1.7000000000000001E-4</v>
      </c>
      <c r="R442" s="190">
        <f>Q442*H442</f>
        <v>1.3334800000000002E-3</v>
      </c>
      <c r="S442" s="190">
        <v>0</v>
      </c>
      <c r="T442" s="191">
        <f>S442*H442</f>
        <v>0</v>
      </c>
      <c r="AR442" s="24" t="s">
        <v>256</v>
      </c>
      <c r="AT442" s="24" t="s">
        <v>169</v>
      </c>
      <c r="AU442" s="24" t="s">
        <v>80</v>
      </c>
      <c r="AY442" s="24" t="s">
        <v>167</v>
      </c>
      <c r="BE442" s="192">
        <f>IF(N442="základní",J442,0)</f>
        <v>0</v>
      </c>
      <c r="BF442" s="192">
        <f>IF(N442="snížená",J442,0)</f>
        <v>0</v>
      </c>
      <c r="BG442" s="192">
        <f>IF(N442="zákl. přenesená",J442,0)</f>
        <v>0</v>
      </c>
      <c r="BH442" s="192">
        <f>IF(N442="sníž. přenesená",J442,0)</f>
        <v>0</v>
      </c>
      <c r="BI442" s="192">
        <f>IF(N442="nulová",J442,0)</f>
        <v>0</v>
      </c>
      <c r="BJ442" s="24" t="s">
        <v>78</v>
      </c>
      <c r="BK442" s="192">
        <f>ROUND(I442*H442,2)</f>
        <v>0</v>
      </c>
      <c r="BL442" s="24" t="s">
        <v>256</v>
      </c>
      <c r="BM442" s="24" t="s">
        <v>1209</v>
      </c>
    </row>
    <row r="443" spans="2:65" s="1" customFormat="1">
      <c r="B443" s="41"/>
      <c r="D443" s="193" t="s">
        <v>175</v>
      </c>
      <c r="F443" s="194" t="s">
        <v>308</v>
      </c>
      <c r="I443" s="195"/>
      <c r="L443" s="41"/>
      <c r="M443" s="196"/>
      <c r="N443" s="42"/>
      <c r="O443" s="42"/>
      <c r="P443" s="42"/>
      <c r="Q443" s="42"/>
      <c r="R443" s="42"/>
      <c r="S443" s="42"/>
      <c r="T443" s="70"/>
      <c r="AT443" s="24" t="s">
        <v>175</v>
      </c>
      <c r="AU443" s="24" t="s">
        <v>80</v>
      </c>
    </row>
    <row r="444" spans="2:65" s="1" customFormat="1" ht="16.5" customHeight="1">
      <c r="B444" s="180"/>
      <c r="C444" s="181" t="s">
        <v>1210</v>
      </c>
      <c r="D444" s="181" t="s">
        <v>169</v>
      </c>
      <c r="E444" s="182" t="s">
        <v>310</v>
      </c>
      <c r="F444" s="183" t="s">
        <v>311</v>
      </c>
      <c r="G444" s="184" t="s">
        <v>230</v>
      </c>
      <c r="H444" s="185">
        <v>7.8440000000000003</v>
      </c>
      <c r="I444" s="186"/>
      <c r="J444" s="187">
        <f>ROUND(I444*H444,2)</f>
        <v>0</v>
      </c>
      <c r="K444" s="183" t="s">
        <v>179</v>
      </c>
      <c r="L444" s="41"/>
      <c r="M444" s="188" t="s">
        <v>5</v>
      </c>
      <c r="N444" s="189" t="s">
        <v>42</v>
      </c>
      <c r="O444" s="42"/>
      <c r="P444" s="190">
        <f>O444*H444</f>
        <v>0</v>
      </c>
      <c r="Q444" s="190">
        <v>1.2E-4</v>
      </c>
      <c r="R444" s="190">
        <f>Q444*H444</f>
        <v>9.4128000000000007E-4</v>
      </c>
      <c r="S444" s="190">
        <v>0</v>
      </c>
      <c r="T444" s="191">
        <f>S444*H444</f>
        <v>0</v>
      </c>
      <c r="AR444" s="24" t="s">
        <v>256</v>
      </c>
      <c r="AT444" s="24" t="s">
        <v>169</v>
      </c>
      <c r="AU444" s="24" t="s">
        <v>80</v>
      </c>
      <c r="AY444" s="24" t="s">
        <v>167</v>
      </c>
      <c r="BE444" s="192">
        <f>IF(N444="základní",J444,0)</f>
        <v>0</v>
      </c>
      <c r="BF444" s="192">
        <f>IF(N444="snížená",J444,0)</f>
        <v>0</v>
      </c>
      <c r="BG444" s="192">
        <f>IF(N444="zákl. přenesená",J444,0)</f>
        <v>0</v>
      </c>
      <c r="BH444" s="192">
        <f>IF(N444="sníž. přenesená",J444,0)</f>
        <v>0</v>
      </c>
      <c r="BI444" s="192">
        <f>IF(N444="nulová",J444,0)</f>
        <v>0</v>
      </c>
      <c r="BJ444" s="24" t="s">
        <v>78</v>
      </c>
      <c r="BK444" s="192">
        <f>ROUND(I444*H444,2)</f>
        <v>0</v>
      </c>
      <c r="BL444" s="24" t="s">
        <v>256</v>
      </c>
      <c r="BM444" s="24" t="s">
        <v>1211</v>
      </c>
    </row>
    <row r="445" spans="2:65" s="1" customFormat="1">
      <c r="B445" s="41"/>
      <c r="D445" s="193" t="s">
        <v>175</v>
      </c>
      <c r="F445" s="194" t="s">
        <v>313</v>
      </c>
      <c r="I445" s="195"/>
      <c r="L445" s="41"/>
      <c r="M445" s="196"/>
      <c r="N445" s="42"/>
      <c r="O445" s="42"/>
      <c r="P445" s="42"/>
      <c r="Q445" s="42"/>
      <c r="R445" s="42"/>
      <c r="S445" s="42"/>
      <c r="T445" s="70"/>
      <c r="AT445" s="24" t="s">
        <v>175</v>
      </c>
      <c r="AU445" s="24" t="s">
        <v>80</v>
      </c>
    </row>
    <row r="446" spans="2:65" s="1" customFormat="1" ht="25.5" customHeight="1">
      <c r="B446" s="180"/>
      <c r="C446" s="181" t="s">
        <v>1212</v>
      </c>
      <c r="D446" s="181" t="s">
        <v>169</v>
      </c>
      <c r="E446" s="182" t="s">
        <v>1213</v>
      </c>
      <c r="F446" s="183" t="s">
        <v>1214</v>
      </c>
      <c r="G446" s="184" t="s">
        <v>230</v>
      </c>
      <c r="H446" s="185">
        <v>144.20500000000001</v>
      </c>
      <c r="I446" s="186"/>
      <c r="J446" s="187">
        <f>ROUND(I446*H446,2)</f>
        <v>0</v>
      </c>
      <c r="K446" s="183" t="s">
        <v>179</v>
      </c>
      <c r="L446" s="41"/>
      <c r="M446" s="188" t="s">
        <v>5</v>
      </c>
      <c r="N446" s="189" t="s">
        <v>42</v>
      </c>
      <c r="O446" s="42"/>
      <c r="P446" s="190">
        <f>O446*H446</f>
        <v>0</v>
      </c>
      <c r="Q446" s="190">
        <v>1.3999999999999999E-4</v>
      </c>
      <c r="R446" s="190">
        <f>Q446*H446</f>
        <v>2.01887E-2</v>
      </c>
      <c r="S446" s="190">
        <v>0</v>
      </c>
      <c r="T446" s="191">
        <f>S446*H446</f>
        <v>0</v>
      </c>
      <c r="AR446" s="24" t="s">
        <v>256</v>
      </c>
      <c r="AT446" s="24" t="s">
        <v>169</v>
      </c>
      <c r="AU446" s="24" t="s">
        <v>80</v>
      </c>
      <c r="AY446" s="24" t="s">
        <v>167</v>
      </c>
      <c r="BE446" s="192">
        <f>IF(N446="základní",J446,0)</f>
        <v>0</v>
      </c>
      <c r="BF446" s="192">
        <f>IF(N446="snížená",J446,0)</f>
        <v>0</v>
      </c>
      <c r="BG446" s="192">
        <f>IF(N446="zákl. přenesená",J446,0)</f>
        <v>0</v>
      </c>
      <c r="BH446" s="192">
        <f>IF(N446="sníž. přenesená",J446,0)</f>
        <v>0</v>
      </c>
      <c r="BI446" s="192">
        <f>IF(N446="nulová",J446,0)</f>
        <v>0</v>
      </c>
      <c r="BJ446" s="24" t="s">
        <v>78</v>
      </c>
      <c r="BK446" s="192">
        <f>ROUND(I446*H446,2)</f>
        <v>0</v>
      </c>
      <c r="BL446" s="24" t="s">
        <v>256</v>
      </c>
      <c r="BM446" s="24" t="s">
        <v>1215</v>
      </c>
    </row>
    <row r="447" spans="2:65" s="1" customFormat="1" ht="27">
      <c r="B447" s="41"/>
      <c r="D447" s="193" t="s">
        <v>175</v>
      </c>
      <c r="F447" s="194" t="s">
        <v>1216</v>
      </c>
      <c r="I447" s="195"/>
      <c r="L447" s="41"/>
      <c r="M447" s="196"/>
      <c r="N447" s="42"/>
      <c r="O447" s="42"/>
      <c r="P447" s="42"/>
      <c r="Q447" s="42"/>
      <c r="R447" s="42"/>
      <c r="S447" s="42"/>
      <c r="T447" s="70"/>
      <c r="AT447" s="24" t="s">
        <v>175</v>
      </c>
      <c r="AU447" s="24" t="s">
        <v>80</v>
      </c>
    </row>
    <row r="448" spans="2:65" s="1" customFormat="1" ht="25.5" customHeight="1">
      <c r="B448" s="180"/>
      <c r="C448" s="181" t="s">
        <v>1217</v>
      </c>
      <c r="D448" s="181" t="s">
        <v>169</v>
      </c>
      <c r="E448" s="182" t="s">
        <v>1218</v>
      </c>
      <c r="F448" s="183" t="s">
        <v>1219</v>
      </c>
      <c r="G448" s="184" t="s">
        <v>230</v>
      </c>
      <c r="H448" s="185">
        <v>144.20500000000001</v>
      </c>
      <c r="I448" s="186"/>
      <c r="J448" s="187">
        <f>ROUND(I448*H448,2)</f>
        <v>0</v>
      </c>
      <c r="K448" s="183" t="s">
        <v>179</v>
      </c>
      <c r="L448" s="41"/>
      <c r="M448" s="188" t="s">
        <v>5</v>
      </c>
      <c r="N448" s="189" t="s">
        <v>42</v>
      </c>
      <c r="O448" s="42"/>
      <c r="P448" s="190">
        <f>O448*H448</f>
        <v>0</v>
      </c>
      <c r="Q448" s="190">
        <v>3.6000000000000002E-4</v>
      </c>
      <c r="R448" s="190">
        <f>Q448*H448</f>
        <v>5.191380000000001E-2</v>
      </c>
      <c r="S448" s="190">
        <v>0</v>
      </c>
      <c r="T448" s="191">
        <f>S448*H448</f>
        <v>0</v>
      </c>
      <c r="AR448" s="24" t="s">
        <v>256</v>
      </c>
      <c r="AT448" s="24" t="s">
        <v>169</v>
      </c>
      <c r="AU448" s="24" t="s">
        <v>80</v>
      </c>
      <c r="AY448" s="24" t="s">
        <v>167</v>
      </c>
      <c r="BE448" s="192">
        <f>IF(N448="základní",J448,0)</f>
        <v>0</v>
      </c>
      <c r="BF448" s="192">
        <f>IF(N448="snížená",J448,0)</f>
        <v>0</v>
      </c>
      <c r="BG448" s="192">
        <f>IF(N448="zákl. přenesená",J448,0)</f>
        <v>0</v>
      </c>
      <c r="BH448" s="192">
        <f>IF(N448="sníž. přenesená",J448,0)</f>
        <v>0</v>
      </c>
      <c r="BI448" s="192">
        <f>IF(N448="nulová",J448,0)</f>
        <v>0</v>
      </c>
      <c r="BJ448" s="24" t="s">
        <v>78</v>
      </c>
      <c r="BK448" s="192">
        <f>ROUND(I448*H448,2)</f>
        <v>0</v>
      </c>
      <c r="BL448" s="24" t="s">
        <v>256</v>
      </c>
      <c r="BM448" s="24" t="s">
        <v>1220</v>
      </c>
    </row>
    <row r="449" spans="2:65" s="1" customFormat="1" ht="27">
      <c r="B449" s="41"/>
      <c r="D449" s="193" t="s">
        <v>175</v>
      </c>
      <c r="F449" s="194" t="s">
        <v>1221</v>
      </c>
      <c r="I449" s="195"/>
      <c r="L449" s="41"/>
      <c r="M449" s="196"/>
      <c r="N449" s="42"/>
      <c r="O449" s="42"/>
      <c r="P449" s="42"/>
      <c r="Q449" s="42"/>
      <c r="R449" s="42"/>
      <c r="S449" s="42"/>
      <c r="T449" s="70"/>
      <c r="AT449" s="24" t="s">
        <v>175</v>
      </c>
      <c r="AU449" s="24" t="s">
        <v>80</v>
      </c>
    </row>
    <row r="450" spans="2:65" s="12" customFormat="1">
      <c r="B450" s="198"/>
      <c r="D450" s="193" t="s">
        <v>184</v>
      </c>
      <c r="E450" s="199" t="s">
        <v>5</v>
      </c>
      <c r="F450" s="200" t="s">
        <v>881</v>
      </c>
      <c r="H450" s="201">
        <v>170.1</v>
      </c>
      <c r="I450" s="202"/>
      <c r="L450" s="198"/>
      <c r="M450" s="203"/>
      <c r="N450" s="204"/>
      <c r="O450" s="204"/>
      <c r="P450" s="204"/>
      <c r="Q450" s="204"/>
      <c r="R450" s="204"/>
      <c r="S450" s="204"/>
      <c r="T450" s="205"/>
      <c r="AT450" s="199" t="s">
        <v>184</v>
      </c>
      <c r="AU450" s="199" t="s">
        <v>80</v>
      </c>
      <c r="AV450" s="12" t="s">
        <v>80</v>
      </c>
      <c r="AW450" s="12" t="s">
        <v>35</v>
      </c>
      <c r="AX450" s="12" t="s">
        <v>71</v>
      </c>
      <c r="AY450" s="199" t="s">
        <v>167</v>
      </c>
    </row>
    <row r="451" spans="2:65" s="12" customFormat="1">
      <c r="B451" s="198"/>
      <c r="D451" s="193" t="s">
        <v>184</v>
      </c>
      <c r="E451" s="199" t="s">
        <v>5</v>
      </c>
      <c r="F451" s="200" t="s">
        <v>1222</v>
      </c>
      <c r="H451" s="201">
        <v>-25.895</v>
      </c>
      <c r="I451" s="202"/>
      <c r="L451" s="198"/>
      <c r="M451" s="203"/>
      <c r="N451" s="204"/>
      <c r="O451" s="204"/>
      <c r="P451" s="204"/>
      <c r="Q451" s="204"/>
      <c r="R451" s="204"/>
      <c r="S451" s="204"/>
      <c r="T451" s="205"/>
      <c r="AT451" s="199" t="s">
        <v>184</v>
      </c>
      <c r="AU451" s="199" t="s">
        <v>80</v>
      </c>
      <c r="AV451" s="12" t="s">
        <v>80</v>
      </c>
      <c r="AW451" s="12" t="s">
        <v>35</v>
      </c>
      <c r="AX451" s="12" t="s">
        <v>71</v>
      </c>
      <c r="AY451" s="199" t="s">
        <v>167</v>
      </c>
    </row>
    <row r="452" spans="2:65" s="13" customFormat="1">
      <c r="B452" s="219"/>
      <c r="D452" s="193" t="s">
        <v>184</v>
      </c>
      <c r="E452" s="220" t="s">
        <v>5</v>
      </c>
      <c r="F452" s="221" t="s">
        <v>350</v>
      </c>
      <c r="H452" s="222">
        <v>144.20500000000001</v>
      </c>
      <c r="I452" s="223"/>
      <c r="L452" s="219"/>
      <c r="M452" s="224"/>
      <c r="N452" s="225"/>
      <c r="O452" s="225"/>
      <c r="P452" s="225"/>
      <c r="Q452" s="225"/>
      <c r="R452" s="225"/>
      <c r="S452" s="225"/>
      <c r="T452" s="226"/>
      <c r="AT452" s="220" t="s">
        <v>184</v>
      </c>
      <c r="AU452" s="220" t="s">
        <v>80</v>
      </c>
      <c r="AV452" s="13" t="s">
        <v>173</v>
      </c>
      <c r="AW452" s="13" t="s">
        <v>35</v>
      </c>
      <c r="AX452" s="13" t="s">
        <v>78</v>
      </c>
      <c r="AY452" s="220" t="s">
        <v>167</v>
      </c>
    </row>
    <row r="453" spans="2:65" s="11" customFormat="1" ht="29.85" customHeight="1">
      <c r="B453" s="167"/>
      <c r="D453" s="168" t="s">
        <v>70</v>
      </c>
      <c r="E453" s="178" t="s">
        <v>1223</v>
      </c>
      <c r="F453" s="178" t="s">
        <v>1224</v>
      </c>
      <c r="I453" s="170"/>
      <c r="J453" s="179">
        <f>BK453</f>
        <v>0</v>
      </c>
      <c r="L453" s="167"/>
      <c r="M453" s="172"/>
      <c r="N453" s="173"/>
      <c r="O453" s="173"/>
      <c r="P453" s="174">
        <f>SUM(P454:P459)</f>
        <v>0</v>
      </c>
      <c r="Q453" s="173"/>
      <c r="R453" s="174">
        <f>SUM(R454:R459)</f>
        <v>9.7999999999999997E-3</v>
      </c>
      <c r="S453" s="173"/>
      <c r="T453" s="175">
        <f>SUM(T454:T459)</f>
        <v>0</v>
      </c>
      <c r="AR453" s="168" t="s">
        <v>80</v>
      </c>
      <c r="AT453" s="176" t="s">
        <v>70</v>
      </c>
      <c r="AU453" s="176" t="s">
        <v>78</v>
      </c>
      <c r="AY453" s="168" t="s">
        <v>167</v>
      </c>
      <c r="BK453" s="177">
        <f>SUM(BK454:BK459)</f>
        <v>0</v>
      </c>
    </row>
    <row r="454" spans="2:65" s="1" customFormat="1" ht="25.5" customHeight="1">
      <c r="B454" s="180"/>
      <c r="C454" s="181" t="s">
        <v>1225</v>
      </c>
      <c r="D454" s="181" t="s">
        <v>169</v>
      </c>
      <c r="E454" s="182" t="s">
        <v>1226</v>
      </c>
      <c r="F454" s="183" t="s">
        <v>1227</v>
      </c>
      <c r="G454" s="184" t="s">
        <v>230</v>
      </c>
      <c r="H454" s="185">
        <v>20</v>
      </c>
      <c r="I454" s="186"/>
      <c r="J454" s="187">
        <f>ROUND(I454*H454,2)</f>
        <v>0</v>
      </c>
      <c r="K454" s="183" t="s">
        <v>179</v>
      </c>
      <c r="L454" s="41"/>
      <c r="M454" s="188" t="s">
        <v>5</v>
      </c>
      <c r="N454" s="189" t="s">
        <v>42</v>
      </c>
      <c r="O454" s="42"/>
      <c r="P454" s="190">
        <f>O454*H454</f>
        <v>0</v>
      </c>
      <c r="Q454" s="190">
        <v>2.0000000000000001E-4</v>
      </c>
      <c r="R454" s="190">
        <f>Q454*H454</f>
        <v>4.0000000000000001E-3</v>
      </c>
      <c r="S454" s="190">
        <v>0</v>
      </c>
      <c r="T454" s="191">
        <f>S454*H454</f>
        <v>0</v>
      </c>
      <c r="AR454" s="24" t="s">
        <v>256</v>
      </c>
      <c r="AT454" s="24" t="s">
        <v>169</v>
      </c>
      <c r="AU454" s="24" t="s">
        <v>80</v>
      </c>
      <c r="AY454" s="24" t="s">
        <v>167</v>
      </c>
      <c r="BE454" s="192">
        <f>IF(N454="základní",J454,0)</f>
        <v>0</v>
      </c>
      <c r="BF454" s="192">
        <f>IF(N454="snížená",J454,0)</f>
        <v>0</v>
      </c>
      <c r="BG454" s="192">
        <f>IF(N454="zákl. přenesená",J454,0)</f>
        <v>0</v>
      </c>
      <c r="BH454" s="192">
        <f>IF(N454="sníž. přenesená",J454,0)</f>
        <v>0</v>
      </c>
      <c r="BI454" s="192">
        <f>IF(N454="nulová",J454,0)</f>
        <v>0</v>
      </c>
      <c r="BJ454" s="24" t="s">
        <v>78</v>
      </c>
      <c r="BK454" s="192">
        <f>ROUND(I454*H454,2)</f>
        <v>0</v>
      </c>
      <c r="BL454" s="24" t="s">
        <v>256</v>
      </c>
      <c r="BM454" s="24" t="s">
        <v>1228</v>
      </c>
    </row>
    <row r="455" spans="2:65" s="1" customFormat="1">
      <c r="B455" s="41"/>
      <c r="D455" s="193" t="s">
        <v>175</v>
      </c>
      <c r="F455" s="194" t="s">
        <v>1229</v>
      </c>
      <c r="I455" s="195"/>
      <c r="L455" s="41"/>
      <c r="M455" s="196"/>
      <c r="N455" s="42"/>
      <c r="O455" s="42"/>
      <c r="P455" s="42"/>
      <c r="Q455" s="42"/>
      <c r="R455" s="42"/>
      <c r="S455" s="42"/>
      <c r="T455" s="70"/>
      <c r="AT455" s="24" t="s">
        <v>175</v>
      </c>
      <c r="AU455" s="24" t="s">
        <v>80</v>
      </c>
    </row>
    <row r="456" spans="2:65" s="1" customFormat="1" ht="25.5" customHeight="1">
      <c r="B456" s="180"/>
      <c r="C456" s="181" t="s">
        <v>1230</v>
      </c>
      <c r="D456" s="181" t="s">
        <v>169</v>
      </c>
      <c r="E456" s="182" t="s">
        <v>1231</v>
      </c>
      <c r="F456" s="183" t="s">
        <v>1232</v>
      </c>
      <c r="G456" s="184" t="s">
        <v>230</v>
      </c>
      <c r="H456" s="185">
        <v>20</v>
      </c>
      <c r="I456" s="186"/>
      <c r="J456" s="187">
        <f>ROUND(I456*H456,2)</f>
        <v>0</v>
      </c>
      <c r="K456" s="183" t="s">
        <v>179</v>
      </c>
      <c r="L456" s="41"/>
      <c r="M456" s="188" t="s">
        <v>5</v>
      </c>
      <c r="N456" s="189" t="s">
        <v>42</v>
      </c>
      <c r="O456" s="42"/>
      <c r="P456" s="190">
        <f>O456*H456</f>
        <v>0</v>
      </c>
      <c r="Q456" s="190">
        <v>2.9E-4</v>
      </c>
      <c r="R456" s="190">
        <f>Q456*H456</f>
        <v>5.7999999999999996E-3</v>
      </c>
      <c r="S456" s="190">
        <v>0</v>
      </c>
      <c r="T456" s="191">
        <f>S456*H456</f>
        <v>0</v>
      </c>
      <c r="AR456" s="24" t="s">
        <v>256</v>
      </c>
      <c r="AT456" s="24" t="s">
        <v>169</v>
      </c>
      <c r="AU456" s="24" t="s">
        <v>80</v>
      </c>
      <c r="AY456" s="24" t="s">
        <v>167</v>
      </c>
      <c r="BE456" s="192">
        <f>IF(N456="základní",J456,0)</f>
        <v>0</v>
      </c>
      <c r="BF456" s="192">
        <f>IF(N456="snížená",J456,0)</f>
        <v>0</v>
      </c>
      <c r="BG456" s="192">
        <f>IF(N456="zákl. přenesená",J456,0)</f>
        <v>0</v>
      </c>
      <c r="BH456" s="192">
        <f>IF(N456="sníž. přenesená",J456,0)</f>
        <v>0</v>
      </c>
      <c r="BI456" s="192">
        <f>IF(N456="nulová",J456,0)</f>
        <v>0</v>
      </c>
      <c r="BJ456" s="24" t="s">
        <v>78</v>
      </c>
      <c r="BK456" s="192">
        <f>ROUND(I456*H456,2)</f>
        <v>0</v>
      </c>
      <c r="BL456" s="24" t="s">
        <v>256</v>
      </c>
      <c r="BM456" s="24" t="s">
        <v>1233</v>
      </c>
    </row>
    <row r="457" spans="2:65" s="1" customFormat="1" ht="27">
      <c r="B457" s="41"/>
      <c r="D457" s="193" t="s">
        <v>175</v>
      </c>
      <c r="F457" s="194" t="s">
        <v>1234</v>
      </c>
      <c r="I457" s="195"/>
      <c r="L457" s="41"/>
      <c r="M457" s="196"/>
      <c r="N457" s="42"/>
      <c r="O457" s="42"/>
      <c r="P457" s="42"/>
      <c r="Q457" s="42"/>
      <c r="R457" s="42"/>
      <c r="S457" s="42"/>
      <c r="T457" s="70"/>
      <c r="AT457" s="24" t="s">
        <v>175</v>
      </c>
      <c r="AU457" s="24" t="s">
        <v>80</v>
      </c>
    </row>
    <row r="458" spans="2:65" s="14" customFormat="1">
      <c r="B458" s="227"/>
      <c r="D458" s="193" t="s">
        <v>184</v>
      </c>
      <c r="E458" s="228" t="s">
        <v>5</v>
      </c>
      <c r="F458" s="229" t="s">
        <v>1235</v>
      </c>
      <c r="H458" s="228" t="s">
        <v>5</v>
      </c>
      <c r="I458" s="230"/>
      <c r="L458" s="227"/>
      <c r="M458" s="231"/>
      <c r="N458" s="232"/>
      <c r="O458" s="232"/>
      <c r="P458" s="232"/>
      <c r="Q458" s="232"/>
      <c r="R458" s="232"/>
      <c r="S458" s="232"/>
      <c r="T458" s="233"/>
      <c r="AT458" s="228" t="s">
        <v>184</v>
      </c>
      <c r="AU458" s="228" t="s">
        <v>80</v>
      </c>
      <c r="AV458" s="14" t="s">
        <v>78</v>
      </c>
      <c r="AW458" s="14" t="s">
        <v>35</v>
      </c>
      <c r="AX458" s="14" t="s">
        <v>71</v>
      </c>
      <c r="AY458" s="228" t="s">
        <v>167</v>
      </c>
    </row>
    <row r="459" spans="2:65" s="12" customFormat="1">
      <c r="B459" s="198"/>
      <c r="D459" s="193" t="s">
        <v>184</v>
      </c>
      <c r="E459" s="199" t="s">
        <v>5</v>
      </c>
      <c r="F459" s="200" t="s">
        <v>277</v>
      </c>
      <c r="H459" s="201">
        <v>20</v>
      </c>
      <c r="I459" s="202"/>
      <c r="L459" s="198"/>
      <c r="M459" s="203"/>
      <c r="N459" s="204"/>
      <c r="O459" s="204"/>
      <c r="P459" s="204"/>
      <c r="Q459" s="204"/>
      <c r="R459" s="204"/>
      <c r="S459" s="204"/>
      <c r="T459" s="205"/>
      <c r="AT459" s="199" t="s">
        <v>184</v>
      </c>
      <c r="AU459" s="199" t="s">
        <v>80</v>
      </c>
      <c r="AV459" s="12" t="s">
        <v>80</v>
      </c>
      <c r="AW459" s="12" t="s">
        <v>35</v>
      </c>
      <c r="AX459" s="12" t="s">
        <v>78</v>
      </c>
      <c r="AY459" s="199" t="s">
        <v>167</v>
      </c>
    </row>
    <row r="460" spans="2:65" s="11" customFormat="1" ht="37.35" customHeight="1">
      <c r="B460" s="167"/>
      <c r="D460" s="168" t="s">
        <v>70</v>
      </c>
      <c r="E460" s="169" t="s">
        <v>339</v>
      </c>
      <c r="F460" s="169" t="s">
        <v>496</v>
      </c>
      <c r="I460" s="170"/>
      <c r="J460" s="171">
        <f>BK460</f>
        <v>0</v>
      </c>
      <c r="L460" s="167"/>
      <c r="M460" s="172"/>
      <c r="N460" s="173"/>
      <c r="O460" s="173"/>
      <c r="P460" s="174">
        <f>P461</f>
        <v>0</v>
      </c>
      <c r="Q460" s="173"/>
      <c r="R460" s="174">
        <f>R461</f>
        <v>0</v>
      </c>
      <c r="S460" s="173"/>
      <c r="T460" s="175">
        <f>T461</f>
        <v>0</v>
      </c>
      <c r="AR460" s="168" t="s">
        <v>186</v>
      </c>
      <c r="AT460" s="176" t="s">
        <v>70</v>
      </c>
      <c r="AU460" s="176" t="s">
        <v>71</v>
      </c>
      <c r="AY460" s="168" t="s">
        <v>167</v>
      </c>
      <c r="BK460" s="177">
        <f>BK461</f>
        <v>0</v>
      </c>
    </row>
    <row r="461" spans="2:65" s="11" customFormat="1" ht="19.899999999999999" customHeight="1">
      <c r="B461" s="167"/>
      <c r="D461" s="168" t="s">
        <v>70</v>
      </c>
      <c r="E461" s="178" t="s">
        <v>497</v>
      </c>
      <c r="F461" s="178" t="s">
        <v>498</v>
      </c>
      <c r="I461" s="170"/>
      <c r="J461" s="179">
        <f>BK461</f>
        <v>0</v>
      </c>
      <c r="L461" s="167"/>
      <c r="M461" s="172"/>
      <c r="N461" s="173"/>
      <c r="O461" s="173"/>
      <c r="P461" s="174">
        <f>SUM(P462:P469)</f>
        <v>0</v>
      </c>
      <c r="Q461" s="173"/>
      <c r="R461" s="174">
        <f>SUM(R462:R469)</f>
        <v>0</v>
      </c>
      <c r="S461" s="173"/>
      <c r="T461" s="175">
        <f>SUM(T462:T469)</f>
        <v>0</v>
      </c>
      <c r="AR461" s="168" t="s">
        <v>186</v>
      </c>
      <c r="AT461" s="176" t="s">
        <v>70</v>
      </c>
      <c r="AU461" s="176" t="s">
        <v>78</v>
      </c>
      <c r="AY461" s="168" t="s">
        <v>167</v>
      </c>
      <c r="BK461" s="177">
        <f>SUM(BK462:BK469)</f>
        <v>0</v>
      </c>
    </row>
    <row r="462" spans="2:65" s="1" customFormat="1" ht="16.5" customHeight="1">
      <c r="B462" s="180"/>
      <c r="C462" s="181" t="s">
        <v>1236</v>
      </c>
      <c r="D462" s="181" t="s">
        <v>169</v>
      </c>
      <c r="E462" s="182" t="s">
        <v>1237</v>
      </c>
      <c r="F462" s="183" t="s">
        <v>1238</v>
      </c>
      <c r="G462" s="184" t="s">
        <v>203</v>
      </c>
      <c r="H462" s="185">
        <v>500</v>
      </c>
      <c r="I462" s="186"/>
      <c r="J462" s="187">
        <f>ROUND(I462*H462,2)</f>
        <v>0</v>
      </c>
      <c r="K462" s="183" t="s">
        <v>5</v>
      </c>
      <c r="L462" s="41"/>
      <c r="M462" s="188" t="s">
        <v>5</v>
      </c>
      <c r="N462" s="189" t="s">
        <v>42</v>
      </c>
      <c r="O462" s="42"/>
      <c r="P462" s="190">
        <f>O462*H462</f>
        <v>0</v>
      </c>
      <c r="Q462" s="190">
        <v>0</v>
      </c>
      <c r="R462" s="190">
        <f>Q462*H462</f>
        <v>0</v>
      </c>
      <c r="S462" s="190">
        <v>0</v>
      </c>
      <c r="T462" s="191">
        <f>S462*H462</f>
        <v>0</v>
      </c>
      <c r="AR462" s="24" t="s">
        <v>502</v>
      </c>
      <c r="AT462" s="24" t="s">
        <v>169</v>
      </c>
      <c r="AU462" s="24" t="s">
        <v>80</v>
      </c>
      <c r="AY462" s="24" t="s">
        <v>167</v>
      </c>
      <c r="BE462" s="192">
        <f>IF(N462="základní",J462,0)</f>
        <v>0</v>
      </c>
      <c r="BF462" s="192">
        <f>IF(N462="snížená",J462,0)</f>
        <v>0</v>
      </c>
      <c r="BG462" s="192">
        <f>IF(N462="zákl. přenesená",J462,0)</f>
        <v>0</v>
      </c>
      <c r="BH462" s="192">
        <f>IF(N462="sníž. přenesená",J462,0)</f>
        <v>0</v>
      </c>
      <c r="BI462" s="192">
        <f>IF(N462="nulová",J462,0)</f>
        <v>0</v>
      </c>
      <c r="BJ462" s="24" t="s">
        <v>78</v>
      </c>
      <c r="BK462" s="192">
        <f>ROUND(I462*H462,2)</f>
        <v>0</v>
      </c>
      <c r="BL462" s="24" t="s">
        <v>502</v>
      </c>
      <c r="BM462" s="24" t="s">
        <v>1239</v>
      </c>
    </row>
    <row r="463" spans="2:65" s="1" customFormat="1">
      <c r="B463" s="41"/>
      <c r="D463" s="193" t="s">
        <v>175</v>
      </c>
      <c r="F463" s="194" t="s">
        <v>1238</v>
      </c>
      <c r="I463" s="195"/>
      <c r="L463" s="41"/>
      <c r="M463" s="196"/>
      <c r="N463" s="42"/>
      <c r="O463" s="42"/>
      <c r="P463" s="42"/>
      <c r="Q463" s="42"/>
      <c r="R463" s="42"/>
      <c r="S463" s="42"/>
      <c r="T463" s="70"/>
      <c r="AT463" s="24" t="s">
        <v>175</v>
      </c>
      <c r="AU463" s="24" t="s">
        <v>80</v>
      </c>
    </row>
    <row r="464" spans="2:65" s="1" customFormat="1" ht="27">
      <c r="B464" s="41"/>
      <c r="D464" s="193" t="s">
        <v>182</v>
      </c>
      <c r="F464" s="197" t="s">
        <v>820</v>
      </c>
      <c r="I464" s="195"/>
      <c r="L464" s="41"/>
      <c r="M464" s="196"/>
      <c r="N464" s="42"/>
      <c r="O464" s="42"/>
      <c r="P464" s="42"/>
      <c r="Q464" s="42"/>
      <c r="R464" s="42"/>
      <c r="S464" s="42"/>
      <c r="T464" s="70"/>
      <c r="AT464" s="24" t="s">
        <v>182</v>
      </c>
      <c r="AU464" s="24" t="s">
        <v>80</v>
      </c>
    </row>
    <row r="465" spans="2:65" s="1" customFormat="1" ht="16.5" customHeight="1">
      <c r="B465" s="180"/>
      <c r="C465" s="181" t="s">
        <v>1240</v>
      </c>
      <c r="D465" s="181" t="s">
        <v>169</v>
      </c>
      <c r="E465" s="182" t="s">
        <v>500</v>
      </c>
      <c r="F465" s="183" t="s">
        <v>1241</v>
      </c>
      <c r="G465" s="184" t="s">
        <v>203</v>
      </c>
      <c r="H465" s="185">
        <v>500</v>
      </c>
      <c r="I465" s="186"/>
      <c r="J465" s="187">
        <f>ROUND(I465*H465,2)</f>
        <v>0</v>
      </c>
      <c r="K465" s="183" t="s">
        <v>5</v>
      </c>
      <c r="L465" s="41"/>
      <c r="M465" s="188" t="s">
        <v>5</v>
      </c>
      <c r="N465" s="189" t="s">
        <v>42</v>
      </c>
      <c r="O465" s="42"/>
      <c r="P465" s="190">
        <f>O465*H465</f>
        <v>0</v>
      </c>
      <c r="Q465" s="190">
        <v>0</v>
      </c>
      <c r="R465" s="190">
        <f>Q465*H465</f>
        <v>0</v>
      </c>
      <c r="S465" s="190">
        <v>0</v>
      </c>
      <c r="T465" s="191">
        <f>S465*H465</f>
        <v>0</v>
      </c>
      <c r="AR465" s="24" t="s">
        <v>502</v>
      </c>
      <c r="AT465" s="24" t="s">
        <v>169</v>
      </c>
      <c r="AU465" s="24" t="s">
        <v>80</v>
      </c>
      <c r="AY465" s="24" t="s">
        <v>167</v>
      </c>
      <c r="BE465" s="192">
        <f>IF(N465="základní",J465,0)</f>
        <v>0</v>
      </c>
      <c r="BF465" s="192">
        <f>IF(N465="snížená",J465,0)</f>
        <v>0</v>
      </c>
      <c r="BG465" s="192">
        <f>IF(N465="zákl. přenesená",J465,0)</f>
        <v>0</v>
      </c>
      <c r="BH465" s="192">
        <f>IF(N465="sníž. přenesená",J465,0)</f>
        <v>0</v>
      </c>
      <c r="BI465" s="192">
        <f>IF(N465="nulová",J465,0)</f>
        <v>0</v>
      </c>
      <c r="BJ465" s="24" t="s">
        <v>78</v>
      </c>
      <c r="BK465" s="192">
        <f>ROUND(I465*H465,2)</f>
        <v>0</v>
      </c>
      <c r="BL465" s="24" t="s">
        <v>502</v>
      </c>
      <c r="BM465" s="24" t="s">
        <v>1242</v>
      </c>
    </row>
    <row r="466" spans="2:65" s="1" customFormat="1">
      <c r="B466" s="41"/>
      <c r="D466" s="193" t="s">
        <v>175</v>
      </c>
      <c r="F466" s="194" t="s">
        <v>1238</v>
      </c>
      <c r="I466" s="195"/>
      <c r="L466" s="41"/>
      <c r="M466" s="196"/>
      <c r="N466" s="42"/>
      <c r="O466" s="42"/>
      <c r="P466" s="42"/>
      <c r="Q466" s="42"/>
      <c r="R466" s="42"/>
      <c r="S466" s="42"/>
      <c r="T466" s="70"/>
      <c r="AT466" s="24" t="s">
        <v>175</v>
      </c>
      <c r="AU466" s="24" t="s">
        <v>80</v>
      </c>
    </row>
    <row r="467" spans="2:65" s="1" customFormat="1" ht="25.5" customHeight="1">
      <c r="B467" s="180"/>
      <c r="C467" s="181" t="s">
        <v>1243</v>
      </c>
      <c r="D467" s="181" t="s">
        <v>169</v>
      </c>
      <c r="E467" s="182" t="s">
        <v>1244</v>
      </c>
      <c r="F467" s="183" t="s">
        <v>1245</v>
      </c>
      <c r="G467" s="184" t="s">
        <v>230</v>
      </c>
      <c r="H467" s="185">
        <v>30</v>
      </c>
      <c r="I467" s="186"/>
      <c r="J467" s="187">
        <f>ROUND(I467*H467,2)</f>
        <v>0</v>
      </c>
      <c r="K467" s="183" t="s">
        <v>5</v>
      </c>
      <c r="L467" s="41"/>
      <c r="M467" s="188" t="s">
        <v>5</v>
      </c>
      <c r="N467" s="189" t="s">
        <v>42</v>
      </c>
      <c r="O467" s="42"/>
      <c r="P467" s="190">
        <f>O467*H467</f>
        <v>0</v>
      </c>
      <c r="Q467" s="190">
        <v>0</v>
      </c>
      <c r="R467" s="190">
        <f>Q467*H467</f>
        <v>0</v>
      </c>
      <c r="S467" s="190">
        <v>0</v>
      </c>
      <c r="T467" s="191">
        <f>S467*H467</f>
        <v>0</v>
      </c>
      <c r="AR467" s="24" t="s">
        <v>502</v>
      </c>
      <c r="AT467" s="24" t="s">
        <v>169</v>
      </c>
      <c r="AU467" s="24" t="s">
        <v>80</v>
      </c>
      <c r="AY467" s="24" t="s">
        <v>167</v>
      </c>
      <c r="BE467" s="192">
        <f>IF(N467="základní",J467,0)</f>
        <v>0</v>
      </c>
      <c r="BF467" s="192">
        <f>IF(N467="snížená",J467,0)</f>
        <v>0</v>
      </c>
      <c r="BG467" s="192">
        <f>IF(N467="zákl. přenesená",J467,0)</f>
        <v>0</v>
      </c>
      <c r="BH467" s="192">
        <f>IF(N467="sníž. přenesená",J467,0)</f>
        <v>0</v>
      </c>
      <c r="BI467" s="192">
        <f>IF(N467="nulová",J467,0)</f>
        <v>0</v>
      </c>
      <c r="BJ467" s="24" t="s">
        <v>78</v>
      </c>
      <c r="BK467" s="192">
        <f>ROUND(I467*H467,2)</f>
        <v>0</v>
      </c>
      <c r="BL467" s="24" t="s">
        <v>502</v>
      </c>
      <c r="BM467" s="24" t="s">
        <v>1246</v>
      </c>
    </row>
    <row r="468" spans="2:65" s="1" customFormat="1">
      <c r="B468" s="41"/>
      <c r="D468" s="193" t="s">
        <v>175</v>
      </c>
      <c r="F468" s="194" t="s">
        <v>1238</v>
      </c>
      <c r="I468" s="195"/>
      <c r="L468" s="41"/>
      <c r="M468" s="196"/>
      <c r="N468" s="42"/>
      <c r="O468" s="42"/>
      <c r="P468" s="42"/>
      <c r="Q468" s="42"/>
      <c r="R468" s="42"/>
      <c r="S468" s="42"/>
      <c r="T468" s="70"/>
      <c r="AT468" s="24" t="s">
        <v>175</v>
      </c>
      <c r="AU468" s="24" t="s">
        <v>80</v>
      </c>
    </row>
    <row r="469" spans="2:65" s="1" customFormat="1" ht="27">
      <c r="B469" s="41"/>
      <c r="D469" s="193" t="s">
        <v>182</v>
      </c>
      <c r="F469" s="197" t="s">
        <v>820</v>
      </c>
      <c r="I469" s="195"/>
      <c r="L469" s="41"/>
      <c r="M469" s="206"/>
      <c r="N469" s="207"/>
      <c r="O469" s="207"/>
      <c r="P469" s="207"/>
      <c r="Q469" s="207"/>
      <c r="R469" s="207"/>
      <c r="S469" s="207"/>
      <c r="T469" s="208"/>
      <c r="AT469" s="24" t="s">
        <v>182</v>
      </c>
      <c r="AU469" s="24" t="s">
        <v>80</v>
      </c>
    </row>
    <row r="470" spans="2:65" s="1" customFormat="1" ht="6.95" customHeight="1">
      <c r="B470" s="56"/>
      <c r="C470" s="57"/>
      <c r="D470" s="57"/>
      <c r="E470" s="57"/>
      <c r="F470" s="57"/>
      <c r="G470" s="57"/>
      <c r="H470" s="57"/>
      <c r="I470" s="134"/>
      <c r="J470" s="57"/>
      <c r="K470" s="57"/>
      <c r="L470" s="41"/>
    </row>
  </sheetData>
  <autoFilter ref="C102:K469"/>
  <mergeCells count="13">
    <mergeCell ref="E95:H95"/>
    <mergeCell ref="G1:H1"/>
    <mergeCell ref="L2:V2"/>
    <mergeCell ref="E49:H49"/>
    <mergeCell ref="E51:H51"/>
    <mergeCell ref="J55:J56"/>
    <mergeCell ref="E91:H91"/>
    <mergeCell ref="E93:H93"/>
    <mergeCell ref="E7:H7"/>
    <mergeCell ref="E9:H9"/>
    <mergeCell ref="E11:H11"/>
    <mergeCell ref="E26:H26"/>
    <mergeCell ref="E47:H47"/>
  </mergeCells>
  <hyperlinks>
    <hyperlink ref="F1:G1" location="C2" display="1) Krycí list soupisu"/>
    <hyperlink ref="G1:H1" location="C58"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03"/>
  <sheetViews>
    <sheetView showGridLines="0" workbookViewId="0">
      <pane ySplit="1" topLeftCell="A163" activePane="bottomLeft" state="frozen"/>
      <selection pane="bottomLeft" activeCell="F180" sqref="F180"/>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100</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1247</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ROUND(J95,2)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ROUND(SUM(BE95:BE202), 2)</f>
        <v>0</v>
      </c>
      <c r="G32" s="42"/>
      <c r="H32" s="42"/>
      <c r="I32" s="126">
        <v>0.21</v>
      </c>
      <c r="J32" s="125">
        <f>ROUND(ROUND((SUM(BE95:BE202)), 2)*I32, 2)</f>
        <v>0</v>
      </c>
      <c r="K32" s="45"/>
    </row>
    <row r="33" spans="2:11" s="1" customFormat="1" ht="14.45" customHeight="1">
      <c r="B33" s="41"/>
      <c r="C33" s="42"/>
      <c r="D33" s="42"/>
      <c r="E33" s="49" t="s">
        <v>43</v>
      </c>
      <c r="F33" s="125">
        <f>ROUND(SUM(BF95:BF202), 2)</f>
        <v>0</v>
      </c>
      <c r="G33" s="42"/>
      <c r="H33" s="42"/>
      <c r="I33" s="126">
        <v>0.15</v>
      </c>
      <c r="J33" s="125">
        <f>ROUND(ROUND((SUM(BF95:BF202)), 2)*I33, 2)</f>
        <v>0</v>
      </c>
      <c r="K33" s="45"/>
    </row>
    <row r="34" spans="2:11" s="1" customFormat="1" ht="14.45" hidden="1" customHeight="1">
      <c r="B34" s="41"/>
      <c r="C34" s="42"/>
      <c r="D34" s="42"/>
      <c r="E34" s="49" t="s">
        <v>44</v>
      </c>
      <c r="F34" s="125">
        <f>ROUND(SUM(BG95:BG202), 2)</f>
        <v>0</v>
      </c>
      <c r="G34" s="42"/>
      <c r="H34" s="42"/>
      <c r="I34" s="126">
        <v>0.21</v>
      </c>
      <c r="J34" s="125">
        <v>0</v>
      </c>
      <c r="K34" s="45"/>
    </row>
    <row r="35" spans="2:11" s="1" customFormat="1" ht="14.45" hidden="1" customHeight="1">
      <c r="B35" s="41"/>
      <c r="C35" s="42"/>
      <c r="D35" s="42"/>
      <c r="E35" s="49" t="s">
        <v>45</v>
      </c>
      <c r="F35" s="125">
        <f>ROUND(SUM(BH95:BH202), 2)</f>
        <v>0</v>
      </c>
      <c r="G35" s="42"/>
      <c r="H35" s="42"/>
      <c r="I35" s="126">
        <v>0.15</v>
      </c>
      <c r="J35" s="125">
        <v>0</v>
      </c>
      <c r="K35" s="45"/>
    </row>
    <row r="36" spans="2:11" s="1" customFormat="1" ht="14.45" hidden="1" customHeight="1">
      <c r="B36" s="41"/>
      <c r="C36" s="42"/>
      <c r="D36" s="42"/>
      <c r="E36" s="49" t="s">
        <v>46</v>
      </c>
      <c r="F36" s="125">
        <f>ROUND(SUM(BI95:BI202),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006 - SO 106 Rekonstrukce kalových polí</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J95</f>
        <v>0</v>
      </c>
      <c r="K60" s="45"/>
      <c r="AU60" s="24" t="s">
        <v>142</v>
      </c>
    </row>
    <row r="61" spans="2:47" s="8" customFormat="1" ht="24.95" customHeight="1">
      <c r="B61" s="142"/>
      <c r="C61" s="143"/>
      <c r="D61" s="144" t="s">
        <v>143</v>
      </c>
      <c r="E61" s="145"/>
      <c r="F61" s="145"/>
      <c r="G61" s="145"/>
      <c r="H61" s="145"/>
      <c r="I61" s="146"/>
      <c r="J61" s="147">
        <f>J96</f>
        <v>0</v>
      </c>
      <c r="K61" s="148"/>
    </row>
    <row r="62" spans="2:47" s="9" customFormat="1" ht="19.899999999999999" customHeight="1">
      <c r="B62" s="149"/>
      <c r="C62" s="150"/>
      <c r="D62" s="151" t="s">
        <v>144</v>
      </c>
      <c r="E62" s="152"/>
      <c r="F62" s="152"/>
      <c r="G62" s="152"/>
      <c r="H62" s="152"/>
      <c r="I62" s="153"/>
      <c r="J62" s="154">
        <f>J97</f>
        <v>0</v>
      </c>
      <c r="K62" s="155"/>
    </row>
    <row r="63" spans="2:47" s="9" customFormat="1" ht="19.899999999999999" customHeight="1">
      <c r="B63" s="149"/>
      <c r="C63" s="150"/>
      <c r="D63" s="151" t="s">
        <v>320</v>
      </c>
      <c r="E63" s="152"/>
      <c r="F63" s="152"/>
      <c r="G63" s="152"/>
      <c r="H63" s="152"/>
      <c r="I63" s="153"/>
      <c r="J63" s="154">
        <f>J112</f>
        <v>0</v>
      </c>
      <c r="K63" s="155"/>
    </row>
    <row r="64" spans="2:47" s="9" customFormat="1" ht="19.899999999999999" customHeight="1">
      <c r="B64" s="149"/>
      <c r="C64" s="150"/>
      <c r="D64" s="151" t="s">
        <v>322</v>
      </c>
      <c r="E64" s="152"/>
      <c r="F64" s="152"/>
      <c r="G64" s="152"/>
      <c r="H64" s="152"/>
      <c r="I64" s="153"/>
      <c r="J64" s="154">
        <f>J117</f>
        <v>0</v>
      </c>
      <c r="K64" s="155"/>
    </row>
    <row r="65" spans="2:12" s="9" customFormat="1" ht="19.899999999999999" customHeight="1">
      <c r="B65" s="149"/>
      <c r="C65" s="150"/>
      <c r="D65" s="151" t="s">
        <v>145</v>
      </c>
      <c r="E65" s="152"/>
      <c r="F65" s="152"/>
      <c r="G65" s="152"/>
      <c r="H65" s="152"/>
      <c r="I65" s="153"/>
      <c r="J65" s="154">
        <f>J132</f>
        <v>0</v>
      </c>
      <c r="K65" s="155"/>
    </row>
    <row r="66" spans="2:12" s="9" customFormat="1" ht="19.899999999999999" customHeight="1">
      <c r="B66" s="149"/>
      <c r="C66" s="150"/>
      <c r="D66" s="151" t="s">
        <v>146</v>
      </c>
      <c r="E66" s="152"/>
      <c r="F66" s="152"/>
      <c r="G66" s="152"/>
      <c r="H66" s="152"/>
      <c r="I66" s="153"/>
      <c r="J66" s="154">
        <f>J151</f>
        <v>0</v>
      </c>
      <c r="K66" s="155"/>
    </row>
    <row r="67" spans="2:12" s="9" customFormat="1" ht="19.899999999999999" customHeight="1">
      <c r="B67" s="149"/>
      <c r="C67" s="150"/>
      <c r="D67" s="151" t="s">
        <v>147</v>
      </c>
      <c r="E67" s="152"/>
      <c r="F67" s="152"/>
      <c r="G67" s="152"/>
      <c r="H67" s="152"/>
      <c r="I67" s="153"/>
      <c r="J67" s="154">
        <f>J162</f>
        <v>0</v>
      </c>
      <c r="K67" s="155"/>
    </row>
    <row r="68" spans="2:12" s="8" customFormat="1" ht="24.95" customHeight="1">
      <c r="B68" s="142"/>
      <c r="C68" s="143"/>
      <c r="D68" s="144" t="s">
        <v>148</v>
      </c>
      <c r="E68" s="145"/>
      <c r="F68" s="145"/>
      <c r="G68" s="145"/>
      <c r="H68" s="145"/>
      <c r="I68" s="146"/>
      <c r="J68" s="147">
        <f>J165</f>
        <v>0</v>
      </c>
      <c r="K68" s="148"/>
    </row>
    <row r="69" spans="2:12" s="9" customFormat="1" ht="19.899999999999999" customHeight="1">
      <c r="B69" s="149"/>
      <c r="C69" s="150"/>
      <c r="D69" s="151" t="s">
        <v>811</v>
      </c>
      <c r="E69" s="152"/>
      <c r="F69" s="152"/>
      <c r="G69" s="152"/>
      <c r="H69" s="152"/>
      <c r="I69" s="153"/>
      <c r="J69" s="154">
        <f>J166</f>
        <v>0</v>
      </c>
      <c r="K69" s="155"/>
    </row>
    <row r="70" spans="2:12" s="9" customFormat="1" ht="19.899999999999999" customHeight="1">
      <c r="B70" s="149"/>
      <c r="C70" s="150"/>
      <c r="D70" s="151" t="s">
        <v>149</v>
      </c>
      <c r="E70" s="152"/>
      <c r="F70" s="152"/>
      <c r="G70" s="152"/>
      <c r="H70" s="152"/>
      <c r="I70" s="153"/>
      <c r="J70" s="154">
        <f>J171</f>
        <v>0</v>
      </c>
      <c r="K70" s="155"/>
    </row>
    <row r="71" spans="2:12" s="9" customFormat="1" ht="19.899999999999999" customHeight="1">
      <c r="B71" s="149"/>
      <c r="C71" s="150"/>
      <c r="D71" s="151" t="s">
        <v>150</v>
      </c>
      <c r="E71" s="152"/>
      <c r="F71" s="152"/>
      <c r="G71" s="152"/>
      <c r="H71" s="152"/>
      <c r="I71" s="153"/>
      <c r="J71" s="154">
        <f>J181</f>
        <v>0</v>
      </c>
      <c r="K71" s="155"/>
    </row>
    <row r="72" spans="2:12" s="8" customFormat="1" ht="24.95" customHeight="1">
      <c r="B72" s="142"/>
      <c r="C72" s="143"/>
      <c r="D72" s="144" t="s">
        <v>323</v>
      </c>
      <c r="E72" s="145"/>
      <c r="F72" s="145"/>
      <c r="G72" s="145"/>
      <c r="H72" s="145"/>
      <c r="I72" s="146"/>
      <c r="J72" s="147">
        <f>J192</f>
        <v>0</v>
      </c>
      <c r="K72" s="148"/>
    </row>
    <row r="73" spans="2:12" s="9" customFormat="1" ht="19.899999999999999" customHeight="1">
      <c r="B73" s="149"/>
      <c r="C73" s="150"/>
      <c r="D73" s="151" t="s">
        <v>324</v>
      </c>
      <c r="E73" s="152"/>
      <c r="F73" s="152"/>
      <c r="G73" s="152"/>
      <c r="H73" s="152"/>
      <c r="I73" s="153"/>
      <c r="J73" s="154">
        <f>J193</f>
        <v>0</v>
      </c>
      <c r="K73" s="155"/>
    </row>
    <row r="74" spans="2:12" s="1" customFormat="1" ht="21.75" customHeight="1">
      <c r="B74" s="41"/>
      <c r="C74" s="42"/>
      <c r="D74" s="42"/>
      <c r="E74" s="42"/>
      <c r="F74" s="42"/>
      <c r="G74" s="42"/>
      <c r="H74" s="42"/>
      <c r="I74" s="113"/>
      <c r="J74" s="42"/>
      <c r="K74" s="45"/>
    </row>
    <row r="75" spans="2:12" s="1" customFormat="1" ht="6.95" customHeight="1">
      <c r="B75" s="56"/>
      <c r="C75" s="57"/>
      <c r="D75" s="57"/>
      <c r="E75" s="57"/>
      <c r="F75" s="57"/>
      <c r="G75" s="57"/>
      <c r="H75" s="57"/>
      <c r="I75" s="134"/>
      <c r="J75" s="57"/>
      <c r="K75" s="58"/>
    </row>
    <row r="79" spans="2:12" s="1" customFormat="1" ht="6.95" customHeight="1">
      <c r="B79" s="59"/>
      <c r="C79" s="60"/>
      <c r="D79" s="60"/>
      <c r="E79" s="60"/>
      <c r="F79" s="60"/>
      <c r="G79" s="60"/>
      <c r="H79" s="60"/>
      <c r="I79" s="135"/>
      <c r="J79" s="60"/>
      <c r="K79" s="60"/>
      <c r="L79" s="41"/>
    </row>
    <row r="80" spans="2:12" s="1" customFormat="1" ht="36.950000000000003" customHeight="1">
      <c r="B80" s="41"/>
      <c r="C80" s="61" t="s">
        <v>151</v>
      </c>
      <c r="L80" s="41"/>
    </row>
    <row r="81" spans="2:63" s="1" customFormat="1" ht="6.95" customHeight="1">
      <c r="B81" s="41"/>
      <c r="L81" s="41"/>
    </row>
    <row r="82" spans="2:63" s="1" customFormat="1" ht="14.45" customHeight="1">
      <c r="B82" s="41"/>
      <c r="C82" s="63" t="s">
        <v>19</v>
      </c>
      <c r="L82" s="41"/>
    </row>
    <row r="83" spans="2:63" s="1" customFormat="1" ht="16.5" customHeight="1">
      <c r="B83" s="41"/>
      <c r="E83" s="463" t="str">
        <f>E7</f>
        <v>Rekonstrukce ČOV v Sanatoriu Jablunkov, a.s.</v>
      </c>
      <c r="F83" s="464"/>
      <c r="G83" s="464"/>
      <c r="H83" s="464"/>
      <c r="L83" s="41"/>
    </row>
    <row r="84" spans="2:63" ht="15">
      <c r="B84" s="28"/>
      <c r="C84" s="63" t="s">
        <v>134</v>
      </c>
      <c r="L84" s="28"/>
    </row>
    <row r="85" spans="2:63" s="1" customFormat="1" ht="16.5" customHeight="1">
      <c r="B85" s="41"/>
      <c r="E85" s="463" t="s">
        <v>135</v>
      </c>
      <c r="F85" s="457"/>
      <c r="G85" s="457"/>
      <c r="H85" s="457"/>
      <c r="L85" s="41"/>
    </row>
    <row r="86" spans="2:63" s="1" customFormat="1" ht="14.45" customHeight="1">
      <c r="B86" s="41"/>
      <c r="C86" s="63" t="s">
        <v>136</v>
      </c>
      <c r="L86" s="41"/>
    </row>
    <row r="87" spans="2:63" s="1" customFormat="1" ht="17.25" customHeight="1">
      <c r="B87" s="41"/>
      <c r="E87" s="434" t="str">
        <f>E11</f>
        <v>006 - SO 106 Rekonstrukce kalových polí</v>
      </c>
      <c r="F87" s="457"/>
      <c r="G87" s="457"/>
      <c r="H87" s="457"/>
      <c r="L87" s="41"/>
    </row>
    <row r="88" spans="2:63" s="1" customFormat="1" ht="6.95" customHeight="1">
      <c r="B88" s="41"/>
      <c r="L88" s="41"/>
    </row>
    <row r="89" spans="2:63" s="1" customFormat="1" ht="18" customHeight="1">
      <c r="B89" s="41"/>
      <c r="C89" s="63" t="s">
        <v>23</v>
      </c>
      <c r="F89" s="156" t="str">
        <f>F14</f>
        <v xml:space="preserve"> </v>
      </c>
      <c r="I89" s="157" t="s">
        <v>25</v>
      </c>
      <c r="J89" s="67" t="str">
        <f>IF(J14="","",J14)</f>
        <v>9. 7. 2018</v>
      </c>
      <c r="L89" s="41"/>
    </row>
    <row r="90" spans="2:63" s="1" customFormat="1" ht="6.95" customHeight="1">
      <c r="B90" s="41"/>
      <c r="L90" s="41"/>
    </row>
    <row r="91" spans="2:63" s="1" customFormat="1" ht="15">
      <c r="B91" s="41"/>
      <c r="C91" s="63" t="s">
        <v>27</v>
      </c>
      <c r="F91" s="156" t="str">
        <f>E17</f>
        <v>Sanatorium Jablunkov a.s.</v>
      </c>
      <c r="I91" s="157" t="s">
        <v>33</v>
      </c>
      <c r="J91" s="156" t="str">
        <f>E23</f>
        <v>Sweco Hydroprojekt a.s., divize Morava</v>
      </c>
      <c r="L91" s="41"/>
    </row>
    <row r="92" spans="2:63" s="1" customFormat="1" ht="14.45" customHeight="1">
      <c r="B92" s="41"/>
      <c r="C92" s="63" t="s">
        <v>31</v>
      </c>
      <c r="F92" s="156" t="str">
        <f>IF(E20="","",E20)</f>
        <v/>
      </c>
      <c r="L92" s="41"/>
    </row>
    <row r="93" spans="2:63" s="1" customFormat="1" ht="10.35" customHeight="1">
      <c r="B93" s="41"/>
      <c r="L93" s="41"/>
    </row>
    <row r="94" spans="2:63" s="10" customFormat="1" ht="29.25" customHeight="1">
      <c r="B94" s="158"/>
      <c r="C94" s="159" t="s">
        <v>152</v>
      </c>
      <c r="D94" s="160" t="s">
        <v>56</v>
      </c>
      <c r="E94" s="160" t="s">
        <v>52</v>
      </c>
      <c r="F94" s="160" t="s">
        <v>153</v>
      </c>
      <c r="G94" s="160" t="s">
        <v>154</v>
      </c>
      <c r="H94" s="160" t="s">
        <v>155</v>
      </c>
      <c r="I94" s="161" t="s">
        <v>156</v>
      </c>
      <c r="J94" s="160" t="s">
        <v>140</v>
      </c>
      <c r="K94" s="162" t="s">
        <v>157</v>
      </c>
      <c r="L94" s="158"/>
      <c r="M94" s="73" t="s">
        <v>158</v>
      </c>
      <c r="N94" s="74" t="s">
        <v>41</v>
      </c>
      <c r="O94" s="74" t="s">
        <v>159</v>
      </c>
      <c r="P94" s="74" t="s">
        <v>160</v>
      </c>
      <c r="Q94" s="74" t="s">
        <v>161</v>
      </c>
      <c r="R94" s="74" t="s">
        <v>162</v>
      </c>
      <c r="S94" s="74" t="s">
        <v>163</v>
      </c>
      <c r="T94" s="75" t="s">
        <v>164</v>
      </c>
    </row>
    <row r="95" spans="2:63" s="1" customFormat="1" ht="29.25" customHeight="1">
      <c r="B95" s="41"/>
      <c r="C95" s="77" t="s">
        <v>141</v>
      </c>
      <c r="J95" s="163">
        <f>BK95</f>
        <v>0</v>
      </c>
      <c r="L95" s="41"/>
      <c r="M95" s="76"/>
      <c r="N95" s="68"/>
      <c r="O95" s="68"/>
      <c r="P95" s="164">
        <f>P96+P165+P192</f>
        <v>0</v>
      </c>
      <c r="Q95" s="68"/>
      <c r="R95" s="164">
        <f>R96+R165+R192</f>
        <v>74.708370000000016</v>
      </c>
      <c r="S95" s="68"/>
      <c r="T95" s="165">
        <f>T96+T165+T192</f>
        <v>3.9880400000000007</v>
      </c>
      <c r="AT95" s="24" t="s">
        <v>70</v>
      </c>
      <c r="AU95" s="24" t="s">
        <v>142</v>
      </c>
      <c r="BK95" s="166">
        <f>BK96+BK165+BK192</f>
        <v>0</v>
      </c>
    </row>
    <row r="96" spans="2:63" s="11" customFormat="1" ht="37.35" customHeight="1">
      <c r="B96" s="167"/>
      <c r="D96" s="168" t="s">
        <v>70</v>
      </c>
      <c r="E96" s="169" t="s">
        <v>165</v>
      </c>
      <c r="F96" s="169" t="s">
        <v>166</v>
      </c>
      <c r="I96" s="170"/>
      <c r="J96" s="171">
        <f>BK96</f>
        <v>0</v>
      </c>
      <c r="L96" s="167"/>
      <c r="M96" s="172"/>
      <c r="N96" s="173"/>
      <c r="O96" s="173"/>
      <c r="P96" s="174">
        <f>P97+P112+P117+P132+P151+P162</f>
        <v>0</v>
      </c>
      <c r="Q96" s="173"/>
      <c r="R96" s="174">
        <f>R97+R112+R117+R132+R151+R162</f>
        <v>74.18959000000001</v>
      </c>
      <c r="S96" s="173"/>
      <c r="T96" s="175">
        <f>T97+T112+T117+T132+T151+T162</f>
        <v>3.8500000000000005</v>
      </c>
      <c r="AR96" s="168" t="s">
        <v>78</v>
      </c>
      <c r="AT96" s="176" t="s">
        <v>70</v>
      </c>
      <c r="AU96" s="176" t="s">
        <v>71</v>
      </c>
      <c r="AY96" s="168" t="s">
        <v>167</v>
      </c>
      <c r="BK96" s="177">
        <f>BK97+BK112+BK117+BK132+BK151+BK162</f>
        <v>0</v>
      </c>
    </row>
    <row r="97" spans="2:65" s="11" customFormat="1" ht="19.899999999999999" customHeight="1">
      <c r="B97" s="167"/>
      <c r="D97" s="168" t="s">
        <v>70</v>
      </c>
      <c r="E97" s="178" t="s">
        <v>78</v>
      </c>
      <c r="F97" s="178" t="s">
        <v>168</v>
      </c>
      <c r="I97" s="170"/>
      <c r="J97" s="179">
        <f>BK97</f>
        <v>0</v>
      </c>
      <c r="L97" s="167"/>
      <c r="M97" s="172"/>
      <c r="N97" s="173"/>
      <c r="O97" s="173"/>
      <c r="P97" s="174">
        <f>SUM(P98:P111)</f>
        <v>0</v>
      </c>
      <c r="Q97" s="173"/>
      <c r="R97" s="174">
        <f>SUM(R98:R111)</f>
        <v>0</v>
      </c>
      <c r="S97" s="173"/>
      <c r="T97" s="175">
        <f>SUM(T98:T111)</f>
        <v>0</v>
      </c>
      <c r="AR97" s="168" t="s">
        <v>78</v>
      </c>
      <c r="AT97" s="176" t="s">
        <v>70</v>
      </c>
      <c r="AU97" s="176" t="s">
        <v>78</v>
      </c>
      <c r="AY97" s="168" t="s">
        <v>167</v>
      </c>
      <c r="BK97" s="177">
        <f>SUM(BK98:BK111)</f>
        <v>0</v>
      </c>
    </row>
    <row r="98" spans="2:65" s="1" customFormat="1" ht="25.5" customHeight="1">
      <c r="B98" s="180"/>
      <c r="C98" s="181" t="s">
        <v>78</v>
      </c>
      <c r="D98" s="181" t="s">
        <v>169</v>
      </c>
      <c r="E98" s="182" t="s">
        <v>1248</v>
      </c>
      <c r="F98" s="183" t="s">
        <v>1249</v>
      </c>
      <c r="G98" s="184" t="s">
        <v>336</v>
      </c>
      <c r="H98" s="185">
        <v>40</v>
      </c>
      <c r="I98" s="186"/>
      <c r="J98" s="187">
        <f>ROUND(I98*H98,2)</f>
        <v>0</v>
      </c>
      <c r="K98" s="183" t="s">
        <v>179</v>
      </c>
      <c r="L98" s="41"/>
      <c r="M98" s="188" t="s">
        <v>5</v>
      </c>
      <c r="N98" s="189" t="s">
        <v>42</v>
      </c>
      <c r="O98" s="42"/>
      <c r="P98" s="190">
        <f>O98*H98</f>
        <v>0</v>
      </c>
      <c r="Q98" s="190">
        <v>0</v>
      </c>
      <c r="R98" s="190">
        <f>Q98*H98</f>
        <v>0</v>
      </c>
      <c r="S98" s="190">
        <v>0</v>
      </c>
      <c r="T98" s="191">
        <f>S98*H98</f>
        <v>0</v>
      </c>
      <c r="AR98" s="24" t="s">
        <v>173</v>
      </c>
      <c r="AT98" s="24" t="s">
        <v>169</v>
      </c>
      <c r="AU98" s="24" t="s">
        <v>80</v>
      </c>
      <c r="AY98" s="24" t="s">
        <v>167</v>
      </c>
      <c r="BE98" s="192">
        <f>IF(N98="základní",J98,0)</f>
        <v>0</v>
      </c>
      <c r="BF98" s="192">
        <f>IF(N98="snížená",J98,0)</f>
        <v>0</v>
      </c>
      <c r="BG98" s="192">
        <f>IF(N98="zákl. přenesená",J98,0)</f>
        <v>0</v>
      </c>
      <c r="BH98" s="192">
        <f>IF(N98="sníž. přenesená",J98,0)</f>
        <v>0</v>
      </c>
      <c r="BI98" s="192">
        <f>IF(N98="nulová",J98,0)</f>
        <v>0</v>
      </c>
      <c r="BJ98" s="24" t="s">
        <v>78</v>
      </c>
      <c r="BK98" s="192">
        <f>ROUND(I98*H98,2)</f>
        <v>0</v>
      </c>
      <c r="BL98" s="24" t="s">
        <v>173</v>
      </c>
      <c r="BM98" s="24" t="s">
        <v>1250</v>
      </c>
    </row>
    <row r="99" spans="2:65" s="1" customFormat="1" ht="27">
      <c r="B99" s="41"/>
      <c r="D99" s="193" t="s">
        <v>175</v>
      </c>
      <c r="F99" s="194" t="s">
        <v>1251</v>
      </c>
      <c r="I99" s="195"/>
      <c r="L99" s="41"/>
      <c r="M99" s="196"/>
      <c r="N99" s="42"/>
      <c r="O99" s="42"/>
      <c r="P99" s="42"/>
      <c r="Q99" s="42"/>
      <c r="R99" s="42"/>
      <c r="S99" s="42"/>
      <c r="T99" s="70"/>
      <c r="AT99" s="24" t="s">
        <v>175</v>
      </c>
      <c r="AU99" s="24" t="s">
        <v>80</v>
      </c>
    </row>
    <row r="100" spans="2:65" s="1" customFormat="1" ht="27">
      <c r="B100" s="41"/>
      <c r="D100" s="193" t="s">
        <v>182</v>
      </c>
      <c r="F100" s="197" t="s">
        <v>1252</v>
      </c>
      <c r="I100" s="195"/>
      <c r="L100" s="41"/>
      <c r="M100" s="196"/>
      <c r="N100" s="42"/>
      <c r="O100" s="42"/>
      <c r="P100" s="42"/>
      <c r="Q100" s="42"/>
      <c r="R100" s="42"/>
      <c r="S100" s="42"/>
      <c r="T100" s="70"/>
      <c r="AT100" s="24" t="s">
        <v>182</v>
      </c>
      <c r="AU100" s="24" t="s">
        <v>80</v>
      </c>
    </row>
    <row r="101" spans="2:65" s="12" customFormat="1">
      <c r="B101" s="198"/>
      <c r="D101" s="193" t="s">
        <v>184</v>
      </c>
      <c r="E101" s="199" t="s">
        <v>5</v>
      </c>
      <c r="F101" s="200" t="s">
        <v>1253</v>
      </c>
      <c r="H101" s="201">
        <v>40</v>
      </c>
      <c r="I101" s="202"/>
      <c r="L101" s="198"/>
      <c r="M101" s="203"/>
      <c r="N101" s="204"/>
      <c r="O101" s="204"/>
      <c r="P101" s="204"/>
      <c r="Q101" s="204"/>
      <c r="R101" s="204"/>
      <c r="S101" s="204"/>
      <c r="T101" s="205"/>
      <c r="AT101" s="199" t="s">
        <v>184</v>
      </c>
      <c r="AU101" s="199" t="s">
        <v>80</v>
      </c>
      <c r="AV101" s="12" t="s">
        <v>80</v>
      </c>
      <c r="AW101" s="12" t="s">
        <v>35</v>
      </c>
      <c r="AX101" s="12" t="s">
        <v>78</v>
      </c>
      <c r="AY101" s="199" t="s">
        <v>167</v>
      </c>
    </row>
    <row r="102" spans="2:65" s="1" customFormat="1" ht="16.5" customHeight="1">
      <c r="B102" s="180"/>
      <c r="C102" s="181" t="s">
        <v>80</v>
      </c>
      <c r="D102" s="181" t="s">
        <v>169</v>
      </c>
      <c r="E102" s="182" t="s">
        <v>1254</v>
      </c>
      <c r="F102" s="183" t="s">
        <v>1255</v>
      </c>
      <c r="G102" s="184" t="s">
        <v>336</v>
      </c>
      <c r="H102" s="185">
        <v>20</v>
      </c>
      <c r="I102" s="186"/>
      <c r="J102" s="187">
        <f>ROUND(I102*H102,2)</f>
        <v>0</v>
      </c>
      <c r="K102" s="183" t="s">
        <v>179</v>
      </c>
      <c r="L102" s="41"/>
      <c r="M102" s="188" t="s">
        <v>5</v>
      </c>
      <c r="N102" s="189" t="s">
        <v>42</v>
      </c>
      <c r="O102" s="42"/>
      <c r="P102" s="190">
        <f>O102*H102</f>
        <v>0</v>
      </c>
      <c r="Q102" s="190">
        <v>0</v>
      </c>
      <c r="R102" s="190">
        <f>Q102*H102</f>
        <v>0</v>
      </c>
      <c r="S102" s="190">
        <v>0</v>
      </c>
      <c r="T102" s="191">
        <f>S102*H102</f>
        <v>0</v>
      </c>
      <c r="AR102" s="24" t="s">
        <v>173</v>
      </c>
      <c r="AT102" s="24" t="s">
        <v>169</v>
      </c>
      <c r="AU102" s="24" t="s">
        <v>80</v>
      </c>
      <c r="AY102" s="24" t="s">
        <v>167</v>
      </c>
      <c r="BE102" s="192">
        <f>IF(N102="základní",J102,0)</f>
        <v>0</v>
      </c>
      <c r="BF102" s="192">
        <f>IF(N102="snížená",J102,0)</f>
        <v>0</v>
      </c>
      <c r="BG102" s="192">
        <f>IF(N102="zákl. přenesená",J102,0)</f>
        <v>0</v>
      </c>
      <c r="BH102" s="192">
        <f>IF(N102="sníž. přenesená",J102,0)</f>
        <v>0</v>
      </c>
      <c r="BI102" s="192">
        <f>IF(N102="nulová",J102,0)</f>
        <v>0</v>
      </c>
      <c r="BJ102" s="24" t="s">
        <v>78</v>
      </c>
      <c r="BK102" s="192">
        <f>ROUND(I102*H102,2)</f>
        <v>0</v>
      </c>
      <c r="BL102" s="24" t="s">
        <v>173</v>
      </c>
      <c r="BM102" s="24" t="s">
        <v>1256</v>
      </c>
    </row>
    <row r="103" spans="2:65" s="1" customFormat="1" ht="27">
      <c r="B103" s="41"/>
      <c r="D103" s="193" t="s">
        <v>175</v>
      </c>
      <c r="F103" s="194" t="s">
        <v>1257</v>
      </c>
      <c r="I103" s="195"/>
      <c r="L103" s="41"/>
      <c r="M103" s="196"/>
      <c r="N103" s="42"/>
      <c r="O103" s="42"/>
      <c r="P103" s="42"/>
      <c r="Q103" s="42"/>
      <c r="R103" s="42"/>
      <c r="S103" s="42"/>
      <c r="T103" s="70"/>
      <c r="AT103" s="24" t="s">
        <v>175</v>
      </c>
      <c r="AU103" s="24" t="s">
        <v>80</v>
      </c>
    </row>
    <row r="104" spans="2:65" s="12" customFormat="1">
      <c r="B104" s="198"/>
      <c r="D104" s="193" t="s">
        <v>184</v>
      </c>
      <c r="E104" s="199" t="s">
        <v>5</v>
      </c>
      <c r="F104" s="200" t="s">
        <v>1258</v>
      </c>
      <c r="H104" s="201">
        <v>20</v>
      </c>
      <c r="I104" s="202"/>
      <c r="L104" s="198"/>
      <c r="M104" s="203"/>
      <c r="N104" s="204"/>
      <c r="O104" s="204"/>
      <c r="P104" s="204"/>
      <c r="Q104" s="204"/>
      <c r="R104" s="204"/>
      <c r="S104" s="204"/>
      <c r="T104" s="205"/>
      <c r="AT104" s="199" t="s">
        <v>184</v>
      </c>
      <c r="AU104" s="199" t="s">
        <v>80</v>
      </c>
      <c r="AV104" s="12" t="s">
        <v>80</v>
      </c>
      <c r="AW104" s="12" t="s">
        <v>35</v>
      </c>
      <c r="AX104" s="12" t="s">
        <v>78</v>
      </c>
      <c r="AY104" s="199" t="s">
        <v>167</v>
      </c>
    </row>
    <row r="105" spans="2:65" s="1" customFormat="1" ht="25.5" customHeight="1">
      <c r="B105" s="180"/>
      <c r="C105" s="181" t="s">
        <v>186</v>
      </c>
      <c r="D105" s="181" t="s">
        <v>169</v>
      </c>
      <c r="E105" s="182" t="s">
        <v>551</v>
      </c>
      <c r="F105" s="183" t="s">
        <v>552</v>
      </c>
      <c r="G105" s="184" t="s">
        <v>336</v>
      </c>
      <c r="H105" s="185">
        <v>40</v>
      </c>
      <c r="I105" s="186"/>
      <c r="J105" s="187">
        <f>ROUND(I105*H105,2)</f>
        <v>0</v>
      </c>
      <c r="K105" s="183" t="s">
        <v>179</v>
      </c>
      <c r="L105" s="41"/>
      <c r="M105" s="188" t="s">
        <v>5</v>
      </c>
      <c r="N105" s="189" t="s">
        <v>42</v>
      </c>
      <c r="O105" s="42"/>
      <c r="P105" s="190">
        <f>O105*H105</f>
        <v>0</v>
      </c>
      <c r="Q105" s="190">
        <v>0</v>
      </c>
      <c r="R105" s="190">
        <f>Q105*H105</f>
        <v>0</v>
      </c>
      <c r="S105" s="190">
        <v>0</v>
      </c>
      <c r="T105" s="191">
        <f>S105*H105</f>
        <v>0</v>
      </c>
      <c r="AR105" s="24" t="s">
        <v>173</v>
      </c>
      <c r="AT105" s="24" t="s">
        <v>169</v>
      </c>
      <c r="AU105" s="24" t="s">
        <v>80</v>
      </c>
      <c r="AY105" s="24" t="s">
        <v>167</v>
      </c>
      <c r="BE105" s="192">
        <f>IF(N105="základní",J105,0)</f>
        <v>0</v>
      </c>
      <c r="BF105" s="192">
        <f>IF(N105="snížená",J105,0)</f>
        <v>0</v>
      </c>
      <c r="BG105" s="192">
        <f>IF(N105="zákl. přenesená",J105,0)</f>
        <v>0</v>
      </c>
      <c r="BH105" s="192">
        <f>IF(N105="sníž. přenesená",J105,0)</f>
        <v>0</v>
      </c>
      <c r="BI105" s="192">
        <f>IF(N105="nulová",J105,0)</f>
        <v>0</v>
      </c>
      <c r="BJ105" s="24" t="s">
        <v>78</v>
      </c>
      <c r="BK105" s="192">
        <f>ROUND(I105*H105,2)</f>
        <v>0</v>
      </c>
      <c r="BL105" s="24" t="s">
        <v>173</v>
      </c>
      <c r="BM105" s="24" t="s">
        <v>1259</v>
      </c>
    </row>
    <row r="106" spans="2:65" s="1" customFormat="1" ht="40.5">
      <c r="B106" s="41"/>
      <c r="D106" s="193" t="s">
        <v>175</v>
      </c>
      <c r="F106" s="194" t="s">
        <v>554</v>
      </c>
      <c r="I106" s="195"/>
      <c r="L106" s="41"/>
      <c r="M106" s="196"/>
      <c r="N106" s="42"/>
      <c r="O106" s="42"/>
      <c r="P106" s="42"/>
      <c r="Q106" s="42"/>
      <c r="R106" s="42"/>
      <c r="S106" s="42"/>
      <c r="T106" s="70"/>
      <c r="AT106" s="24" t="s">
        <v>175</v>
      </c>
      <c r="AU106" s="24" t="s">
        <v>80</v>
      </c>
    </row>
    <row r="107" spans="2:65" s="1" customFormat="1" ht="16.5" customHeight="1">
      <c r="B107" s="180"/>
      <c r="C107" s="181" t="s">
        <v>173</v>
      </c>
      <c r="D107" s="181" t="s">
        <v>169</v>
      </c>
      <c r="E107" s="182" t="s">
        <v>564</v>
      </c>
      <c r="F107" s="183" t="s">
        <v>565</v>
      </c>
      <c r="G107" s="184" t="s">
        <v>336</v>
      </c>
      <c r="H107" s="185">
        <v>40</v>
      </c>
      <c r="I107" s="186"/>
      <c r="J107" s="187">
        <f>ROUND(I107*H107,2)</f>
        <v>0</v>
      </c>
      <c r="K107" s="183" t="s">
        <v>179</v>
      </c>
      <c r="L107" s="41"/>
      <c r="M107" s="188" t="s">
        <v>5</v>
      </c>
      <c r="N107" s="189" t="s">
        <v>42</v>
      </c>
      <c r="O107" s="42"/>
      <c r="P107" s="190">
        <f>O107*H107</f>
        <v>0</v>
      </c>
      <c r="Q107" s="190">
        <v>0</v>
      </c>
      <c r="R107" s="190">
        <f>Q107*H107</f>
        <v>0</v>
      </c>
      <c r="S107" s="190">
        <v>0</v>
      </c>
      <c r="T107" s="191">
        <f>S107*H107</f>
        <v>0</v>
      </c>
      <c r="AR107" s="24" t="s">
        <v>173</v>
      </c>
      <c r="AT107" s="24" t="s">
        <v>169</v>
      </c>
      <c r="AU107" s="24" t="s">
        <v>80</v>
      </c>
      <c r="AY107" s="24" t="s">
        <v>167</v>
      </c>
      <c r="BE107" s="192">
        <f>IF(N107="základní",J107,0)</f>
        <v>0</v>
      </c>
      <c r="BF107" s="192">
        <f>IF(N107="snížená",J107,0)</f>
        <v>0</v>
      </c>
      <c r="BG107" s="192">
        <f>IF(N107="zákl. přenesená",J107,0)</f>
        <v>0</v>
      </c>
      <c r="BH107" s="192">
        <f>IF(N107="sníž. přenesená",J107,0)</f>
        <v>0</v>
      </c>
      <c r="BI107" s="192">
        <f>IF(N107="nulová",J107,0)</f>
        <v>0</v>
      </c>
      <c r="BJ107" s="24" t="s">
        <v>78</v>
      </c>
      <c r="BK107" s="192">
        <f>ROUND(I107*H107,2)</f>
        <v>0</v>
      </c>
      <c r="BL107" s="24" t="s">
        <v>173</v>
      </c>
      <c r="BM107" s="24" t="s">
        <v>1260</v>
      </c>
    </row>
    <row r="108" spans="2:65" s="1" customFormat="1">
      <c r="B108" s="41"/>
      <c r="D108" s="193" t="s">
        <v>175</v>
      </c>
      <c r="F108" s="194" t="s">
        <v>567</v>
      </c>
      <c r="I108" s="195"/>
      <c r="L108" s="41"/>
      <c r="M108" s="196"/>
      <c r="N108" s="42"/>
      <c r="O108" s="42"/>
      <c r="P108" s="42"/>
      <c r="Q108" s="42"/>
      <c r="R108" s="42"/>
      <c r="S108" s="42"/>
      <c r="T108" s="70"/>
      <c r="AT108" s="24" t="s">
        <v>175</v>
      </c>
      <c r="AU108" s="24" t="s">
        <v>80</v>
      </c>
    </row>
    <row r="109" spans="2:65" s="1" customFormat="1" ht="16.5" customHeight="1">
      <c r="B109" s="180"/>
      <c r="C109" s="181" t="s">
        <v>200</v>
      </c>
      <c r="D109" s="181" t="s">
        <v>169</v>
      </c>
      <c r="E109" s="182" t="s">
        <v>568</v>
      </c>
      <c r="F109" s="183" t="s">
        <v>569</v>
      </c>
      <c r="G109" s="184" t="s">
        <v>268</v>
      </c>
      <c r="H109" s="185">
        <v>72</v>
      </c>
      <c r="I109" s="186"/>
      <c r="J109" s="187">
        <f>ROUND(I109*H109,2)</f>
        <v>0</v>
      </c>
      <c r="K109" s="183" t="s">
        <v>179</v>
      </c>
      <c r="L109" s="41"/>
      <c r="M109" s="188" t="s">
        <v>5</v>
      </c>
      <c r="N109" s="189" t="s">
        <v>42</v>
      </c>
      <c r="O109" s="42"/>
      <c r="P109" s="190">
        <f>O109*H109</f>
        <v>0</v>
      </c>
      <c r="Q109" s="190">
        <v>0</v>
      </c>
      <c r="R109" s="190">
        <f>Q109*H109</f>
        <v>0</v>
      </c>
      <c r="S109" s="190">
        <v>0</v>
      </c>
      <c r="T109" s="191">
        <f>S109*H109</f>
        <v>0</v>
      </c>
      <c r="AR109" s="24" t="s">
        <v>173</v>
      </c>
      <c r="AT109" s="24" t="s">
        <v>169</v>
      </c>
      <c r="AU109" s="24" t="s">
        <v>80</v>
      </c>
      <c r="AY109" s="24" t="s">
        <v>167</v>
      </c>
      <c r="BE109" s="192">
        <f>IF(N109="základní",J109,0)</f>
        <v>0</v>
      </c>
      <c r="BF109" s="192">
        <f>IF(N109="snížená",J109,0)</f>
        <v>0</v>
      </c>
      <c r="BG109" s="192">
        <f>IF(N109="zákl. přenesená",J109,0)</f>
        <v>0</v>
      </c>
      <c r="BH109" s="192">
        <f>IF(N109="sníž. přenesená",J109,0)</f>
        <v>0</v>
      </c>
      <c r="BI109" s="192">
        <f>IF(N109="nulová",J109,0)</f>
        <v>0</v>
      </c>
      <c r="BJ109" s="24" t="s">
        <v>78</v>
      </c>
      <c r="BK109" s="192">
        <f>ROUND(I109*H109,2)</f>
        <v>0</v>
      </c>
      <c r="BL109" s="24" t="s">
        <v>173</v>
      </c>
      <c r="BM109" s="24" t="s">
        <v>1261</v>
      </c>
    </row>
    <row r="110" spans="2:65" s="1" customFormat="1" ht="27">
      <c r="B110" s="41"/>
      <c r="D110" s="193" t="s">
        <v>175</v>
      </c>
      <c r="F110" s="194" t="s">
        <v>571</v>
      </c>
      <c r="I110" s="195"/>
      <c r="L110" s="41"/>
      <c r="M110" s="196"/>
      <c r="N110" s="42"/>
      <c r="O110" s="42"/>
      <c r="P110" s="42"/>
      <c r="Q110" s="42"/>
      <c r="R110" s="42"/>
      <c r="S110" s="42"/>
      <c r="T110" s="70"/>
      <c r="AT110" s="24" t="s">
        <v>175</v>
      </c>
      <c r="AU110" s="24" t="s">
        <v>80</v>
      </c>
    </row>
    <row r="111" spans="2:65" s="12" customFormat="1">
      <c r="B111" s="198"/>
      <c r="D111" s="193" t="s">
        <v>184</v>
      </c>
      <c r="F111" s="200" t="s">
        <v>1262</v>
      </c>
      <c r="H111" s="201">
        <v>72</v>
      </c>
      <c r="I111" s="202"/>
      <c r="L111" s="198"/>
      <c r="M111" s="203"/>
      <c r="N111" s="204"/>
      <c r="O111" s="204"/>
      <c r="P111" s="204"/>
      <c r="Q111" s="204"/>
      <c r="R111" s="204"/>
      <c r="S111" s="204"/>
      <c r="T111" s="205"/>
      <c r="AT111" s="199" t="s">
        <v>184</v>
      </c>
      <c r="AU111" s="199" t="s">
        <v>80</v>
      </c>
      <c r="AV111" s="12" t="s">
        <v>80</v>
      </c>
      <c r="AW111" s="12" t="s">
        <v>6</v>
      </c>
      <c r="AX111" s="12" t="s">
        <v>78</v>
      </c>
      <c r="AY111" s="199" t="s">
        <v>167</v>
      </c>
    </row>
    <row r="112" spans="2:65" s="11" customFormat="1" ht="29.85" customHeight="1">
      <c r="B112" s="167"/>
      <c r="D112" s="168" t="s">
        <v>70</v>
      </c>
      <c r="E112" s="178" t="s">
        <v>173</v>
      </c>
      <c r="F112" s="178" t="s">
        <v>366</v>
      </c>
      <c r="I112" s="170"/>
      <c r="J112" s="179">
        <f>BK112</f>
        <v>0</v>
      </c>
      <c r="L112" s="167"/>
      <c r="M112" s="172"/>
      <c r="N112" s="173"/>
      <c r="O112" s="173"/>
      <c r="P112" s="174">
        <f>SUM(P113:P116)</f>
        <v>0</v>
      </c>
      <c r="Q112" s="173"/>
      <c r="R112" s="174">
        <f>SUM(R113:R116)</f>
        <v>71.34</v>
      </c>
      <c r="S112" s="173"/>
      <c r="T112" s="175">
        <f>SUM(T113:T116)</f>
        <v>0</v>
      </c>
      <c r="AR112" s="168" t="s">
        <v>78</v>
      </c>
      <c r="AT112" s="176" t="s">
        <v>70</v>
      </c>
      <c r="AU112" s="176" t="s">
        <v>78</v>
      </c>
      <c r="AY112" s="168" t="s">
        <v>167</v>
      </c>
      <c r="BK112" s="177">
        <f>SUM(BK113:BK116)</f>
        <v>0</v>
      </c>
    </row>
    <row r="113" spans="2:65" s="1" customFormat="1" ht="16.5" customHeight="1">
      <c r="B113" s="180"/>
      <c r="C113" s="181" t="s">
        <v>206</v>
      </c>
      <c r="D113" s="181" t="s">
        <v>169</v>
      </c>
      <c r="E113" s="182" t="s">
        <v>1263</v>
      </c>
      <c r="F113" s="183" t="s">
        <v>1264</v>
      </c>
      <c r="G113" s="184" t="s">
        <v>336</v>
      </c>
      <c r="H113" s="185">
        <v>40</v>
      </c>
      <c r="I113" s="186"/>
      <c r="J113" s="187">
        <f>ROUND(I113*H113,2)</f>
        <v>0</v>
      </c>
      <c r="K113" s="183" t="s">
        <v>179</v>
      </c>
      <c r="L113" s="41"/>
      <c r="M113" s="188" t="s">
        <v>5</v>
      </c>
      <c r="N113" s="189" t="s">
        <v>42</v>
      </c>
      <c r="O113" s="42"/>
      <c r="P113" s="190">
        <f>O113*H113</f>
        <v>0</v>
      </c>
      <c r="Q113" s="190">
        <v>1.7835000000000001</v>
      </c>
      <c r="R113" s="190">
        <f>Q113*H113</f>
        <v>71.34</v>
      </c>
      <c r="S113" s="190">
        <v>0</v>
      </c>
      <c r="T113" s="191">
        <f>S113*H113</f>
        <v>0</v>
      </c>
      <c r="AR113" s="24" t="s">
        <v>173</v>
      </c>
      <c r="AT113" s="24" t="s">
        <v>169</v>
      </c>
      <c r="AU113" s="24" t="s">
        <v>80</v>
      </c>
      <c r="AY113" s="24" t="s">
        <v>167</v>
      </c>
      <c r="BE113" s="192">
        <f>IF(N113="základní",J113,0)</f>
        <v>0</v>
      </c>
      <c r="BF113" s="192">
        <f>IF(N113="snížená",J113,0)</f>
        <v>0</v>
      </c>
      <c r="BG113" s="192">
        <f>IF(N113="zákl. přenesená",J113,0)</f>
        <v>0</v>
      </c>
      <c r="BH113" s="192">
        <f>IF(N113="sníž. přenesená",J113,0)</f>
        <v>0</v>
      </c>
      <c r="BI113" s="192">
        <f>IF(N113="nulová",J113,0)</f>
        <v>0</v>
      </c>
      <c r="BJ113" s="24" t="s">
        <v>78</v>
      </c>
      <c r="BK113" s="192">
        <f>ROUND(I113*H113,2)</f>
        <v>0</v>
      </c>
      <c r="BL113" s="24" t="s">
        <v>173</v>
      </c>
      <c r="BM113" s="24" t="s">
        <v>1265</v>
      </c>
    </row>
    <row r="114" spans="2:65" s="1" customFormat="1">
      <c r="B114" s="41"/>
      <c r="D114" s="193" t="s">
        <v>175</v>
      </c>
      <c r="F114" s="194" t="s">
        <v>1266</v>
      </c>
      <c r="I114" s="195"/>
      <c r="L114" s="41"/>
      <c r="M114" s="196"/>
      <c r="N114" s="42"/>
      <c r="O114" s="42"/>
      <c r="P114" s="42"/>
      <c r="Q114" s="42"/>
      <c r="R114" s="42"/>
      <c r="S114" s="42"/>
      <c r="T114" s="70"/>
      <c r="AT114" s="24" t="s">
        <v>175</v>
      </c>
      <c r="AU114" s="24" t="s">
        <v>80</v>
      </c>
    </row>
    <row r="115" spans="2:65" s="1" customFormat="1" ht="27">
      <c r="B115" s="41"/>
      <c r="D115" s="193" t="s">
        <v>182</v>
      </c>
      <c r="F115" s="197" t="s">
        <v>1252</v>
      </c>
      <c r="I115" s="195"/>
      <c r="L115" s="41"/>
      <c r="M115" s="196"/>
      <c r="N115" s="42"/>
      <c r="O115" s="42"/>
      <c r="P115" s="42"/>
      <c r="Q115" s="42"/>
      <c r="R115" s="42"/>
      <c r="S115" s="42"/>
      <c r="T115" s="70"/>
      <c r="AT115" s="24" t="s">
        <v>182</v>
      </c>
      <c r="AU115" s="24" t="s">
        <v>80</v>
      </c>
    </row>
    <row r="116" spans="2:65" s="12" customFormat="1">
      <c r="B116" s="198"/>
      <c r="D116" s="193" t="s">
        <v>184</v>
      </c>
      <c r="E116" s="199" t="s">
        <v>5</v>
      </c>
      <c r="F116" s="200" t="s">
        <v>1253</v>
      </c>
      <c r="H116" s="201">
        <v>40</v>
      </c>
      <c r="I116" s="202"/>
      <c r="L116" s="198"/>
      <c r="M116" s="203"/>
      <c r="N116" s="204"/>
      <c r="O116" s="204"/>
      <c r="P116" s="204"/>
      <c r="Q116" s="204"/>
      <c r="R116" s="204"/>
      <c r="S116" s="204"/>
      <c r="T116" s="205"/>
      <c r="AT116" s="199" t="s">
        <v>184</v>
      </c>
      <c r="AU116" s="199" t="s">
        <v>80</v>
      </c>
      <c r="AV116" s="12" t="s">
        <v>80</v>
      </c>
      <c r="AW116" s="12" t="s">
        <v>35</v>
      </c>
      <c r="AX116" s="12" t="s">
        <v>78</v>
      </c>
      <c r="AY116" s="199" t="s">
        <v>167</v>
      </c>
    </row>
    <row r="117" spans="2:65" s="11" customFormat="1" ht="29.85" customHeight="1">
      <c r="B117" s="167"/>
      <c r="D117" s="168" t="s">
        <v>70</v>
      </c>
      <c r="E117" s="178" t="s">
        <v>217</v>
      </c>
      <c r="F117" s="178" t="s">
        <v>386</v>
      </c>
      <c r="I117" s="170"/>
      <c r="J117" s="179">
        <f>BK117</f>
        <v>0</v>
      </c>
      <c r="L117" s="167"/>
      <c r="M117" s="172"/>
      <c r="N117" s="173"/>
      <c r="O117" s="173"/>
      <c r="P117" s="174">
        <f>SUM(P118:P131)</f>
        <v>0</v>
      </c>
      <c r="Q117" s="173"/>
      <c r="R117" s="174">
        <f>SUM(R118:R131)</f>
        <v>0.11584</v>
      </c>
      <c r="S117" s="173"/>
      <c r="T117" s="175">
        <f>SUM(T118:T131)</f>
        <v>0</v>
      </c>
      <c r="AR117" s="168" t="s">
        <v>78</v>
      </c>
      <c r="AT117" s="176" t="s">
        <v>70</v>
      </c>
      <c r="AU117" s="176" t="s">
        <v>78</v>
      </c>
      <c r="AY117" s="168" t="s">
        <v>167</v>
      </c>
      <c r="BK117" s="177">
        <f>SUM(BK118:BK131)</f>
        <v>0</v>
      </c>
    </row>
    <row r="118" spans="2:65" s="1" customFormat="1" ht="25.5" customHeight="1">
      <c r="B118" s="180"/>
      <c r="C118" s="181" t="s">
        <v>212</v>
      </c>
      <c r="D118" s="181" t="s">
        <v>169</v>
      </c>
      <c r="E118" s="182" t="s">
        <v>1267</v>
      </c>
      <c r="F118" s="183" t="s">
        <v>1268</v>
      </c>
      <c r="G118" s="184" t="s">
        <v>209</v>
      </c>
      <c r="H118" s="185">
        <v>4</v>
      </c>
      <c r="I118" s="186"/>
      <c r="J118" s="187">
        <f>ROUND(I118*H118,2)</f>
        <v>0</v>
      </c>
      <c r="K118" s="183" t="s">
        <v>5</v>
      </c>
      <c r="L118" s="41"/>
      <c r="M118" s="188" t="s">
        <v>5</v>
      </c>
      <c r="N118" s="189" t="s">
        <v>42</v>
      </c>
      <c r="O118" s="42"/>
      <c r="P118" s="190">
        <f>O118*H118</f>
        <v>0</v>
      </c>
      <c r="Q118" s="190">
        <v>0</v>
      </c>
      <c r="R118" s="190">
        <f>Q118*H118</f>
        <v>0</v>
      </c>
      <c r="S118" s="190">
        <v>0</v>
      </c>
      <c r="T118" s="191">
        <f>S118*H118</f>
        <v>0</v>
      </c>
      <c r="AR118" s="24" t="s">
        <v>173</v>
      </c>
      <c r="AT118" s="24" t="s">
        <v>169</v>
      </c>
      <c r="AU118" s="24" t="s">
        <v>80</v>
      </c>
      <c r="AY118" s="24" t="s">
        <v>167</v>
      </c>
      <c r="BE118" s="192">
        <f>IF(N118="základní",J118,0)</f>
        <v>0</v>
      </c>
      <c r="BF118" s="192">
        <f>IF(N118="snížená",J118,0)</f>
        <v>0</v>
      </c>
      <c r="BG118" s="192">
        <f>IF(N118="zákl. přenesená",J118,0)</f>
        <v>0</v>
      </c>
      <c r="BH118" s="192">
        <f>IF(N118="sníž. přenesená",J118,0)</f>
        <v>0</v>
      </c>
      <c r="BI118" s="192">
        <f>IF(N118="nulová",J118,0)</f>
        <v>0</v>
      </c>
      <c r="BJ118" s="24" t="s">
        <v>78</v>
      </c>
      <c r="BK118" s="192">
        <f>ROUND(I118*H118,2)</f>
        <v>0</v>
      </c>
      <c r="BL118" s="24" t="s">
        <v>173</v>
      </c>
      <c r="BM118" s="24" t="s">
        <v>1269</v>
      </c>
    </row>
    <row r="119" spans="2:65" s="1" customFormat="1" ht="27">
      <c r="B119" s="41"/>
      <c r="D119" s="193" t="s">
        <v>175</v>
      </c>
      <c r="F119" s="194" t="s">
        <v>1268</v>
      </c>
      <c r="I119" s="195"/>
      <c r="L119" s="41"/>
      <c r="M119" s="196"/>
      <c r="N119" s="42"/>
      <c r="O119" s="42"/>
      <c r="P119" s="42"/>
      <c r="Q119" s="42"/>
      <c r="R119" s="42"/>
      <c r="S119" s="42"/>
      <c r="T119" s="70"/>
      <c r="AT119" s="24" t="s">
        <v>175</v>
      </c>
      <c r="AU119" s="24" t="s">
        <v>80</v>
      </c>
    </row>
    <row r="120" spans="2:65" s="1" customFormat="1" ht="27">
      <c r="B120" s="41"/>
      <c r="D120" s="193" t="s">
        <v>182</v>
      </c>
      <c r="F120" s="197" t="s">
        <v>1252</v>
      </c>
      <c r="I120" s="195"/>
      <c r="L120" s="41"/>
      <c r="M120" s="196"/>
      <c r="N120" s="42"/>
      <c r="O120" s="42"/>
      <c r="P120" s="42"/>
      <c r="Q120" s="42"/>
      <c r="R120" s="42"/>
      <c r="S120" s="42"/>
      <c r="T120" s="70"/>
      <c r="AT120" s="24" t="s">
        <v>182</v>
      </c>
      <c r="AU120" s="24" t="s">
        <v>80</v>
      </c>
    </row>
    <row r="121" spans="2:65" s="12" customFormat="1">
      <c r="B121" s="198"/>
      <c r="D121" s="193" t="s">
        <v>184</v>
      </c>
      <c r="E121" s="199" t="s">
        <v>5</v>
      </c>
      <c r="F121" s="200" t="s">
        <v>173</v>
      </c>
      <c r="H121" s="201">
        <v>4</v>
      </c>
      <c r="I121" s="202"/>
      <c r="L121" s="198"/>
      <c r="M121" s="203"/>
      <c r="N121" s="204"/>
      <c r="O121" s="204"/>
      <c r="P121" s="204"/>
      <c r="Q121" s="204"/>
      <c r="R121" s="204"/>
      <c r="S121" s="204"/>
      <c r="T121" s="205"/>
      <c r="AT121" s="199" t="s">
        <v>184</v>
      </c>
      <c r="AU121" s="199" t="s">
        <v>80</v>
      </c>
      <c r="AV121" s="12" t="s">
        <v>80</v>
      </c>
      <c r="AW121" s="12" t="s">
        <v>35</v>
      </c>
      <c r="AX121" s="12" t="s">
        <v>78</v>
      </c>
      <c r="AY121" s="199" t="s">
        <v>167</v>
      </c>
    </row>
    <row r="122" spans="2:65" s="1" customFormat="1" ht="25.5" customHeight="1">
      <c r="B122" s="180"/>
      <c r="C122" s="181" t="s">
        <v>217</v>
      </c>
      <c r="D122" s="181" t="s">
        <v>169</v>
      </c>
      <c r="E122" s="182" t="s">
        <v>1270</v>
      </c>
      <c r="F122" s="183" t="s">
        <v>1271</v>
      </c>
      <c r="G122" s="184" t="s">
        <v>209</v>
      </c>
      <c r="H122" s="185">
        <v>4</v>
      </c>
      <c r="I122" s="186"/>
      <c r="J122" s="187">
        <f>ROUND(I122*H122,2)</f>
        <v>0</v>
      </c>
      <c r="K122" s="183" t="s">
        <v>5</v>
      </c>
      <c r="L122" s="41"/>
      <c r="M122" s="188" t="s">
        <v>5</v>
      </c>
      <c r="N122" s="189" t="s">
        <v>42</v>
      </c>
      <c r="O122" s="42"/>
      <c r="P122" s="190">
        <f>O122*H122</f>
        <v>0</v>
      </c>
      <c r="Q122" s="190">
        <v>0</v>
      </c>
      <c r="R122" s="190">
        <f>Q122*H122</f>
        <v>0</v>
      </c>
      <c r="S122" s="190">
        <v>0</v>
      </c>
      <c r="T122" s="191">
        <f>S122*H122</f>
        <v>0</v>
      </c>
      <c r="AR122" s="24" t="s">
        <v>173</v>
      </c>
      <c r="AT122" s="24" t="s">
        <v>169</v>
      </c>
      <c r="AU122" s="24" t="s">
        <v>80</v>
      </c>
      <c r="AY122" s="24" t="s">
        <v>167</v>
      </c>
      <c r="BE122" s="192">
        <f>IF(N122="základní",J122,0)</f>
        <v>0</v>
      </c>
      <c r="BF122" s="192">
        <f>IF(N122="snížená",J122,0)</f>
        <v>0</v>
      </c>
      <c r="BG122" s="192">
        <f>IF(N122="zákl. přenesená",J122,0)</f>
        <v>0</v>
      </c>
      <c r="BH122" s="192">
        <f>IF(N122="sníž. přenesená",J122,0)</f>
        <v>0</v>
      </c>
      <c r="BI122" s="192">
        <f>IF(N122="nulová",J122,0)</f>
        <v>0</v>
      </c>
      <c r="BJ122" s="24" t="s">
        <v>78</v>
      </c>
      <c r="BK122" s="192">
        <f>ROUND(I122*H122,2)</f>
        <v>0</v>
      </c>
      <c r="BL122" s="24" t="s">
        <v>173</v>
      </c>
      <c r="BM122" s="24" t="s">
        <v>1272</v>
      </c>
    </row>
    <row r="123" spans="2:65" s="1" customFormat="1" ht="27">
      <c r="B123" s="41"/>
      <c r="D123" s="193" t="s">
        <v>175</v>
      </c>
      <c r="F123" s="194" t="s">
        <v>1271</v>
      </c>
      <c r="I123" s="195"/>
      <c r="L123" s="41"/>
      <c r="M123" s="196"/>
      <c r="N123" s="42"/>
      <c r="O123" s="42"/>
      <c r="P123" s="42"/>
      <c r="Q123" s="42"/>
      <c r="R123" s="42"/>
      <c r="S123" s="42"/>
      <c r="T123" s="70"/>
      <c r="AT123" s="24" t="s">
        <v>175</v>
      </c>
      <c r="AU123" s="24" t="s">
        <v>80</v>
      </c>
    </row>
    <row r="124" spans="2:65" s="1" customFormat="1" ht="27">
      <c r="B124" s="41"/>
      <c r="D124" s="193" t="s">
        <v>182</v>
      </c>
      <c r="F124" s="197" t="s">
        <v>1252</v>
      </c>
      <c r="I124" s="195"/>
      <c r="L124" s="41"/>
      <c r="M124" s="196"/>
      <c r="N124" s="42"/>
      <c r="O124" s="42"/>
      <c r="P124" s="42"/>
      <c r="Q124" s="42"/>
      <c r="R124" s="42"/>
      <c r="S124" s="42"/>
      <c r="T124" s="70"/>
      <c r="AT124" s="24" t="s">
        <v>182</v>
      </c>
      <c r="AU124" s="24" t="s">
        <v>80</v>
      </c>
    </row>
    <row r="125" spans="2:65" s="12" customFormat="1">
      <c r="B125" s="198"/>
      <c r="D125" s="193" t="s">
        <v>184</v>
      </c>
      <c r="E125" s="199" t="s">
        <v>5</v>
      </c>
      <c r="F125" s="200" t="s">
        <v>173</v>
      </c>
      <c r="H125" s="201">
        <v>4</v>
      </c>
      <c r="I125" s="202"/>
      <c r="L125" s="198"/>
      <c r="M125" s="203"/>
      <c r="N125" s="204"/>
      <c r="O125" s="204"/>
      <c r="P125" s="204"/>
      <c r="Q125" s="204"/>
      <c r="R125" s="204"/>
      <c r="S125" s="204"/>
      <c r="T125" s="205"/>
      <c r="AT125" s="199" t="s">
        <v>184</v>
      </c>
      <c r="AU125" s="199" t="s">
        <v>80</v>
      </c>
      <c r="AV125" s="12" t="s">
        <v>80</v>
      </c>
      <c r="AW125" s="12" t="s">
        <v>35</v>
      </c>
      <c r="AX125" s="12" t="s">
        <v>78</v>
      </c>
      <c r="AY125" s="199" t="s">
        <v>167</v>
      </c>
    </row>
    <row r="126" spans="2:65" s="1" customFormat="1" ht="16.5" customHeight="1">
      <c r="B126" s="180"/>
      <c r="C126" s="181" t="s">
        <v>198</v>
      </c>
      <c r="D126" s="181" t="s">
        <v>169</v>
      </c>
      <c r="E126" s="182" t="s">
        <v>1273</v>
      </c>
      <c r="F126" s="183" t="s">
        <v>1274</v>
      </c>
      <c r="G126" s="184" t="s">
        <v>369</v>
      </c>
      <c r="H126" s="185">
        <v>4</v>
      </c>
      <c r="I126" s="186"/>
      <c r="J126" s="187">
        <f>ROUND(I126*H126,2)</f>
        <v>0</v>
      </c>
      <c r="K126" s="183" t="s">
        <v>179</v>
      </c>
      <c r="L126" s="41"/>
      <c r="M126" s="188" t="s">
        <v>5</v>
      </c>
      <c r="N126" s="189" t="s">
        <v>42</v>
      </c>
      <c r="O126" s="42"/>
      <c r="P126" s="190">
        <f>O126*H126</f>
        <v>0</v>
      </c>
      <c r="Q126" s="190">
        <v>2.96E-3</v>
      </c>
      <c r="R126" s="190">
        <f>Q126*H126</f>
        <v>1.184E-2</v>
      </c>
      <c r="S126" s="190">
        <v>0</v>
      </c>
      <c r="T126" s="191">
        <f>S126*H126</f>
        <v>0</v>
      </c>
      <c r="AR126" s="24" t="s">
        <v>173</v>
      </c>
      <c r="AT126" s="24" t="s">
        <v>169</v>
      </c>
      <c r="AU126" s="24" t="s">
        <v>80</v>
      </c>
      <c r="AY126" s="24" t="s">
        <v>167</v>
      </c>
      <c r="BE126" s="192">
        <f>IF(N126="základní",J126,0)</f>
        <v>0</v>
      </c>
      <c r="BF126" s="192">
        <f>IF(N126="snížená",J126,0)</f>
        <v>0</v>
      </c>
      <c r="BG126" s="192">
        <f>IF(N126="zákl. přenesená",J126,0)</f>
        <v>0</v>
      </c>
      <c r="BH126" s="192">
        <f>IF(N126="sníž. přenesená",J126,0)</f>
        <v>0</v>
      </c>
      <c r="BI126" s="192">
        <f>IF(N126="nulová",J126,0)</f>
        <v>0</v>
      </c>
      <c r="BJ126" s="24" t="s">
        <v>78</v>
      </c>
      <c r="BK126" s="192">
        <f>ROUND(I126*H126,2)</f>
        <v>0</v>
      </c>
      <c r="BL126" s="24" t="s">
        <v>173</v>
      </c>
      <c r="BM126" s="24" t="s">
        <v>1275</v>
      </c>
    </row>
    <row r="127" spans="2:65" s="1" customFormat="1" ht="27">
      <c r="B127" s="41"/>
      <c r="D127" s="193" t="s">
        <v>175</v>
      </c>
      <c r="F127" s="194" t="s">
        <v>1276</v>
      </c>
      <c r="I127" s="195"/>
      <c r="L127" s="41"/>
      <c r="M127" s="196"/>
      <c r="N127" s="42"/>
      <c r="O127" s="42"/>
      <c r="P127" s="42"/>
      <c r="Q127" s="42"/>
      <c r="R127" s="42"/>
      <c r="S127" s="42"/>
      <c r="T127" s="70"/>
      <c r="AT127" s="24" t="s">
        <v>175</v>
      </c>
      <c r="AU127" s="24" t="s">
        <v>80</v>
      </c>
    </row>
    <row r="128" spans="2:65" s="1" customFormat="1" ht="27">
      <c r="B128" s="41"/>
      <c r="D128" s="193" t="s">
        <v>182</v>
      </c>
      <c r="F128" s="197" t="s">
        <v>1252</v>
      </c>
      <c r="I128" s="195"/>
      <c r="L128" s="41"/>
      <c r="M128" s="196"/>
      <c r="N128" s="42"/>
      <c r="O128" s="42"/>
      <c r="P128" s="42"/>
      <c r="Q128" s="42"/>
      <c r="R128" s="42"/>
      <c r="S128" s="42"/>
      <c r="T128" s="70"/>
      <c r="AT128" s="24" t="s">
        <v>182</v>
      </c>
      <c r="AU128" s="24" t="s">
        <v>80</v>
      </c>
    </row>
    <row r="129" spans="2:65" s="12" customFormat="1">
      <c r="B129" s="198"/>
      <c r="D129" s="193" t="s">
        <v>184</v>
      </c>
      <c r="E129" s="199" t="s">
        <v>5</v>
      </c>
      <c r="F129" s="200" t="s">
        <v>173</v>
      </c>
      <c r="H129" s="201">
        <v>4</v>
      </c>
      <c r="I129" s="202"/>
      <c r="L129" s="198"/>
      <c r="M129" s="203"/>
      <c r="N129" s="204"/>
      <c r="O129" s="204"/>
      <c r="P129" s="204"/>
      <c r="Q129" s="204"/>
      <c r="R129" s="204"/>
      <c r="S129" s="204"/>
      <c r="T129" s="205"/>
      <c r="AT129" s="199" t="s">
        <v>184</v>
      </c>
      <c r="AU129" s="199" t="s">
        <v>80</v>
      </c>
      <c r="AV129" s="12" t="s">
        <v>80</v>
      </c>
      <c r="AW129" s="12" t="s">
        <v>35</v>
      </c>
      <c r="AX129" s="12" t="s">
        <v>78</v>
      </c>
      <c r="AY129" s="199" t="s">
        <v>167</v>
      </c>
    </row>
    <row r="130" spans="2:65" s="1" customFormat="1" ht="16.5" customHeight="1">
      <c r="B130" s="180"/>
      <c r="C130" s="209" t="s">
        <v>227</v>
      </c>
      <c r="D130" s="209" t="s">
        <v>339</v>
      </c>
      <c r="E130" s="210" t="s">
        <v>1277</v>
      </c>
      <c r="F130" s="211" t="s">
        <v>1278</v>
      </c>
      <c r="G130" s="212" t="s">
        <v>369</v>
      </c>
      <c r="H130" s="213">
        <v>4</v>
      </c>
      <c r="I130" s="214"/>
      <c r="J130" s="215">
        <f>ROUND(I130*H130,2)</f>
        <v>0</v>
      </c>
      <c r="K130" s="211" t="s">
        <v>179</v>
      </c>
      <c r="L130" s="216"/>
      <c r="M130" s="217" t="s">
        <v>5</v>
      </c>
      <c r="N130" s="218" t="s">
        <v>42</v>
      </c>
      <c r="O130" s="42"/>
      <c r="P130" s="190">
        <f>O130*H130</f>
        <v>0</v>
      </c>
      <c r="Q130" s="190">
        <v>2.5999999999999999E-2</v>
      </c>
      <c r="R130" s="190">
        <f>Q130*H130</f>
        <v>0.104</v>
      </c>
      <c r="S130" s="190">
        <v>0</v>
      </c>
      <c r="T130" s="191">
        <f>S130*H130</f>
        <v>0</v>
      </c>
      <c r="AR130" s="24" t="s">
        <v>217</v>
      </c>
      <c r="AT130" s="24" t="s">
        <v>339</v>
      </c>
      <c r="AU130" s="24" t="s">
        <v>80</v>
      </c>
      <c r="AY130" s="24" t="s">
        <v>167</v>
      </c>
      <c r="BE130" s="192">
        <f>IF(N130="základní",J130,0)</f>
        <v>0</v>
      </c>
      <c r="BF130" s="192">
        <f>IF(N130="snížená",J130,0)</f>
        <v>0</v>
      </c>
      <c r="BG130" s="192">
        <f>IF(N130="zákl. přenesená",J130,0)</f>
        <v>0</v>
      </c>
      <c r="BH130" s="192">
        <f>IF(N130="sníž. přenesená",J130,0)</f>
        <v>0</v>
      </c>
      <c r="BI130" s="192">
        <f>IF(N130="nulová",J130,0)</f>
        <v>0</v>
      </c>
      <c r="BJ130" s="24" t="s">
        <v>78</v>
      </c>
      <c r="BK130" s="192">
        <f>ROUND(I130*H130,2)</f>
        <v>0</v>
      </c>
      <c r="BL130" s="24" t="s">
        <v>173</v>
      </c>
      <c r="BM130" s="24" t="s">
        <v>1279</v>
      </c>
    </row>
    <row r="131" spans="2:65" s="1" customFormat="1" ht="108">
      <c r="B131" s="41"/>
      <c r="D131" s="193" t="s">
        <v>175</v>
      </c>
      <c r="F131" s="194" t="s">
        <v>1280</v>
      </c>
      <c r="I131" s="195"/>
      <c r="L131" s="41"/>
      <c r="M131" s="196"/>
      <c r="N131" s="42"/>
      <c r="O131" s="42"/>
      <c r="P131" s="42"/>
      <c r="Q131" s="42"/>
      <c r="R131" s="42"/>
      <c r="S131" s="42"/>
      <c r="T131" s="70"/>
      <c r="AT131" s="24" t="s">
        <v>175</v>
      </c>
      <c r="AU131" s="24" t="s">
        <v>80</v>
      </c>
    </row>
    <row r="132" spans="2:65" s="11" customFormat="1" ht="29.85" customHeight="1">
      <c r="B132" s="167"/>
      <c r="D132" s="168" t="s">
        <v>70</v>
      </c>
      <c r="E132" s="178" t="s">
        <v>198</v>
      </c>
      <c r="F132" s="178" t="s">
        <v>199</v>
      </c>
      <c r="I132" s="170"/>
      <c r="J132" s="179">
        <f>BK132</f>
        <v>0</v>
      </c>
      <c r="L132" s="167"/>
      <c r="M132" s="172"/>
      <c r="N132" s="173"/>
      <c r="O132" s="173"/>
      <c r="P132" s="174">
        <f>SUM(P133:P150)</f>
        <v>0</v>
      </c>
      <c r="Q132" s="173"/>
      <c r="R132" s="174">
        <f>SUM(R133:R150)</f>
        <v>2.7337499999999997</v>
      </c>
      <c r="S132" s="173"/>
      <c r="T132" s="175">
        <f>SUM(T133:T150)</f>
        <v>3.8500000000000005</v>
      </c>
      <c r="AR132" s="168" t="s">
        <v>78</v>
      </c>
      <c r="AT132" s="176" t="s">
        <v>70</v>
      </c>
      <c r="AU132" s="176" t="s">
        <v>78</v>
      </c>
      <c r="AY132" s="168" t="s">
        <v>167</v>
      </c>
      <c r="BK132" s="177">
        <f>SUM(BK133:BK150)</f>
        <v>0</v>
      </c>
    </row>
    <row r="133" spans="2:65" s="1" customFormat="1" ht="25.5" customHeight="1">
      <c r="B133" s="180"/>
      <c r="C133" s="181" t="s">
        <v>234</v>
      </c>
      <c r="D133" s="181" t="s">
        <v>169</v>
      </c>
      <c r="E133" s="182" t="s">
        <v>228</v>
      </c>
      <c r="F133" s="183" t="s">
        <v>229</v>
      </c>
      <c r="G133" s="184" t="s">
        <v>230</v>
      </c>
      <c r="H133" s="185">
        <v>55</v>
      </c>
      <c r="I133" s="186"/>
      <c r="J133" s="187">
        <f>ROUND(I133*H133,2)</f>
        <v>0</v>
      </c>
      <c r="K133" s="183" t="s">
        <v>179</v>
      </c>
      <c r="L133" s="41"/>
      <c r="M133" s="188" t="s">
        <v>5</v>
      </c>
      <c r="N133" s="189" t="s">
        <v>42</v>
      </c>
      <c r="O133" s="42"/>
      <c r="P133" s="190">
        <f>O133*H133</f>
        <v>0</v>
      </c>
      <c r="Q133" s="190">
        <v>0</v>
      </c>
      <c r="R133" s="190">
        <f>Q133*H133</f>
        <v>0</v>
      </c>
      <c r="S133" s="190">
        <v>7.0000000000000007E-2</v>
      </c>
      <c r="T133" s="191">
        <f>S133*H133</f>
        <v>3.8500000000000005</v>
      </c>
      <c r="AR133" s="24" t="s">
        <v>173</v>
      </c>
      <c r="AT133" s="24" t="s">
        <v>169</v>
      </c>
      <c r="AU133" s="24" t="s">
        <v>80</v>
      </c>
      <c r="AY133" s="24" t="s">
        <v>167</v>
      </c>
      <c r="BE133" s="192">
        <f>IF(N133="základní",J133,0)</f>
        <v>0</v>
      </c>
      <c r="BF133" s="192">
        <f>IF(N133="snížená",J133,0)</f>
        <v>0</v>
      </c>
      <c r="BG133" s="192">
        <f>IF(N133="zákl. přenesená",J133,0)</f>
        <v>0</v>
      </c>
      <c r="BH133" s="192">
        <f>IF(N133="sníž. přenesená",J133,0)</f>
        <v>0</v>
      </c>
      <c r="BI133" s="192">
        <f>IF(N133="nulová",J133,0)</f>
        <v>0</v>
      </c>
      <c r="BJ133" s="24" t="s">
        <v>78</v>
      </c>
      <c r="BK133" s="192">
        <f>ROUND(I133*H133,2)</f>
        <v>0</v>
      </c>
      <c r="BL133" s="24" t="s">
        <v>173</v>
      </c>
      <c r="BM133" s="24" t="s">
        <v>1281</v>
      </c>
    </row>
    <row r="134" spans="2:65" s="1" customFormat="1" ht="27">
      <c r="B134" s="41"/>
      <c r="D134" s="193" t="s">
        <v>175</v>
      </c>
      <c r="F134" s="194" t="s">
        <v>232</v>
      </c>
      <c r="I134" s="195"/>
      <c r="L134" s="41"/>
      <c r="M134" s="196"/>
      <c r="N134" s="42"/>
      <c r="O134" s="42"/>
      <c r="P134" s="42"/>
      <c r="Q134" s="42"/>
      <c r="R134" s="42"/>
      <c r="S134" s="42"/>
      <c r="T134" s="70"/>
      <c r="AT134" s="24" t="s">
        <v>175</v>
      </c>
      <c r="AU134" s="24" t="s">
        <v>80</v>
      </c>
    </row>
    <row r="135" spans="2:65" s="1" customFormat="1" ht="27">
      <c r="B135" s="41"/>
      <c r="D135" s="193" t="s">
        <v>182</v>
      </c>
      <c r="F135" s="197" t="s">
        <v>1252</v>
      </c>
      <c r="I135" s="195"/>
      <c r="L135" s="41"/>
      <c r="M135" s="196"/>
      <c r="N135" s="42"/>
      <c r="O135" s="42"/>
      <c r="P135" s="42"/>
      <c r="Q135" s="42"/>
      <c r="R135" s="42"/>
      <c r="S135" s="42"/>
      <c r="T135" s="70"/>
      <c r="AT135" s="24" t="s">
        <v>182</v>
      </c>
      <c r="AU135" s="24" t="s">
        <v>80</v>
      </c>
    </row>
    <row r="136" spans="2:65" s="12" customFormat="1">
      <c r="B136" s="198"/>
      <c r="D136" s="193" t="s">
        <v>184</v>
      </c>
      <c r="E136" s="199" t="s">
        <v>5</v>
      </c>
      <c r="F136" s="200" t="s">
        <v>185</v>
      </c>
      <c r="H136" s="201">
        <v>55</v>
      </c>
      <c r="I136" s="202"/>
      <c r="L136" s="198"/>
      <c r="M136" s="203"/>
      <c r="N136" s="204"/>
      <c r="O136" s="204"/>
      <c r="P136" s="204"/>
      <c r="Q136" s="204"/>
      <c r="R136" s="204"/>
      <c r="S136" s="204"/>
      <c r="T136" s="205"/>
      <c r="AT136" s="199" t="s">
        <v>184</v>
      </c>
      <c r="AU136" s="199" t="s">
        <v>80</v>
      </c>
      <c r="AV136" s="12" t="s">
        <v>80</v>
      </c>
      <c r="AW136" s="12" t="s">
        <v>35</v>
      </c>
      <c r="AX136" s="12" t="s">
        <v>78</v>
      </c>
      <c r="AY136" s="199" t="s">
        <v>167</v>
      </c>
    </row>
    <row r="137" spans="2:65" s="1" customFormat="1" ht="16.5" customHeight="1">
      <c r="B137" s="180"/>
      <c r="C137" s="181" t="s">
        <v>239</v>
      </c>
      <c r="D137" s="181" t="s">
        <v>169</v>
      </c>
      <c r="E137" s="182" t="s">
        <v>235</v>
      </c>
      <c r="F137" s="183" t="s">
        <v>236</v>
      </c>
      <c r="G137" s="184" t="s">
        <v>230</v>
      </c>
      <c r="H137" s="185">
        <v>55</v>
      </c>
      <c r="I137" s="186"/>
      <c r="J137" s="187">
        <f>ROUND(I137*H137,2)</f>
        <v>0</v>
      </c>
      <c r="K137" s="183" t="s">
        <v>179</v>
      </c>
      <c r="L137" s="41"/>
      <c r="M137" s="188" t="s">
        <v>5</v>
      </c>
      <c r="N137" s="189" t="s">
        <v>42</v>
      </c>
      <c r="O137" s="42"/>
      <c r="P137" s="190">
        <f>O137*H137</f>
        <v>0</v>
      </c>
      <c r="Q137" s="190">
        <v>0</v>
      </c>
      <c r="R137" s="190">
        <f>Q137*H137</f>
        <v>0</v>
      </c>
      <c r="S137" s="190">
        <v>0</v>
      </c>
      <c r="T137" s="191">
        <f>S137*H137</f>
        <v>0</v>
      </c>
      <c r="AR137" s="24" t="s">
        <v>173</v>
      </c>
      <c r="AT137" s="24" t="s">
        <v>169</v>
      </c>
      <c r="AU137" s="24" t="s">
        <v>80</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1282</v>
      </c>
    </row>
    <row r="138" spans="2:65" s="1" customFormat="1">
      <c r="B138" s="41"/>
      <c r="D138" s="193" t="s">
        <v>175</v>
      </c>
      <c r="F138" s="194" t="s">
        <v>238</v>
      </c>
      <c r="I138" s="195"/>
      <c r="L138" s="41"/>
      <c r="M138" s="196"/>
      <c r="N138" s="42"/>
      <c r="O138" s="42"/>
      <c r="P138" s="42"/>
      <c r="Q138" s="42"/>
      <c r="R138" s="42"/>
      <c r="S138" s="42"/>
      <c r="T138" s="70"/>
      <c r="AT138" s="24" t="s">
        <v>175</v>
      </c>
      <c r="AU138" s="24" t="s">
        <v>80</v>
      </c>
    </row>
    <row r="139" spans="2:65" s="1" customFormat="1" ht="25.5" customHeight="1">
      <c r="B139" s="180"/>
      <c r="C139" s="181" t="s">
        <v>243</v>
      </c>
      <c r="D139" s="181" t="s">
        <v>169</v>
      </c>
      <c r="E139" s="182" t="s">
        <v>240</v>
      </c>
      <c r="F139" s="183" t="s">
        <v>2740</v>
      </c>
      <c r="G139" s="184" t="s">
        <v>230</v>
      </c>
      <c r="H139" s="185">
        <v>55</v>
      </c>
      <c r="I139" s="186"/>
      <c r="J139" s="187">
        <f>ROUND(I139*H139,2)</f>
        <v>0</v>
      </c>
      <c r="K139" s="183" t="s">
        <v>179</v>
      </c>
      <c r="L139" s="41"/>
      <c r="M139" s="188" t="s">
        <v>5</v>
      </c>
      <c r="N139" s="189" t="s">
        <v>42</v>
      </c>
      <c r="O139" s="42"/>
      <c r="P139" s="190">
        <f>O139*H139</f>
        <v>0</v>
      </c>
      <c r="Q139" s="190">
        <v>1.9429999999999999E-2</v>
      </c>
      <c r="R139" s="190">
        <f>Q139*H139</f>
        <v>1.0686499999999999</v>
      </c>
      <c r="S139" s="190">
        <v>0</v>
      </c>
      <c r="T139" s="191">
        <f>S139*H139</f>
        <v>0</v>
      </c>
      <c r="AR139" s="24" t="s">
        <v>173</v>
      </c>
      <c r="AT139" s="24" t="s">
        <v>169</v>
      </c>
      <c r="AU139" s="24" t="s">
        <v>80</v>
      </c>
      <c r="AY139" s="24" t="s">
        <v>167</v>
      </c>
      <c r="BE139" s="192">
        <f>IF(N139="základní",J139,0)</f>
        <v>0</v>
      </c>
      <c r="BF139" s="192">
        <f>IF(N139="snížená",J139,0)</f>
        <v>0</v>
      </c>
      <c r="BG139" s="192">
        <f>IF(N139="zákl. přenesená",J139,0)</f>
        <v>0</v>
      </c>
      <c r="BH139" s="192">
        <f>IF(N139="sníž. přenesená",J139,0)</f>
        <v>0</v>
      </c>
      <c r="BI139" s="192">
        <f>IF(N139="nulová",J139,0)</f>
        <v>0</v>
      </c>
      <c r="BJ139" s="24" t="s">
        <v>78</v>
      </c>
      <c r="BK139" s="192">
        <f>ROUND(I139*H139,2)</f>
        <v>0</v>
      </c>
      <c r="BL139" s="24" t="s">
        <v>173</v>
      </c>
      <c r="BM139" s="24" t="s">
        <v>1283</v>
      </c>
    </row>
    <row r="140" spans="2:65" s="1" customFormat="1">
      <c r="B140" s="41"/>
      <c r="D140" s="193" t="s">
        <v>175</v>
      </c>
      <c r="F140" s="194" t="s">
        <v>242</v>
      </c>
      <c r="I140" s="195"/>
      <c r="L140" s="41"/>
      <c r="M140" s="196"/>
      <c r="N140" s="42"/>
      <c r="O140" s="42"/>
      <c r="P140" s="42"/>
      <c r="Q140" s="42"/>
      <c r="R140" s="42"/>
      <c r="S140" s="42"/>
      <c r="T140" s="70"/>
      <c r="AT140" s="24" t="s">
        <v>175</v>
      </c>
      <c r="AU140" s="24" t="s">
        <v>80</v>
      </c>
    </row>
    <row r="141" spans="2:65" s="1" customFormat="1" ht="25.5" customHeight="1">
      <c r="B141" s="180"/>
      <c r="C141" s="181" t="s">
        <v>247</v>
      </c>
      <c r="D141" s="181" t="s">
        <v>169</v>
      </c>
      <c r="E141" s="182" t="s">
        <v>244</v>
      </c>
      <c r="F141" s="183" t="s">
        <v>2741</v>
      </c>
      <c r="G141" s="184" t="s">
        <v>230</v>
      </c>
      <c r="H141" s="185">
        <v>15</v>
      </c>
      <c r="I141" s="186"/>
      <c r="J141" s="187">
        <f>ROUND(I141*H141,2)</f>
        <v>0</v>
      </c>
      <c r="K141" s="183" t="s">
        <v>179</v>
      </c>
      <c r="L141" s="41"/>
      <c r="M141" s="188" t="s">
        <v>5</v>
      </c>
      <c r="N141" s="189" t="s">
        <v>42</v>
      </c>
      <c r="O141" s="42"/>
      <c r="P141" s="190">
        <f>O141*H141</f>
        <v>0</v>
      </c>
      <c r="Q141" s="190">
        <v>9.9750000000000005E-2</v>
      </c>
      <c r="R141" s="190">
        <f>Q141*H141</f>
        <v>1.4962500000000001</v>
      </c>
      <c r="S141" s="190">
        <v>0</v>
      </c>
      <c r="T141" s="191">
        <f>S141*H141</f>
        <v>0</v>
      </c>
      <c r="AR141" s="24" t="s">
        <v>173</v>
      </c>
      <c r="AT141" s="24" t="s">
        <v>169</v>
      </c>
      <c r="AU141" s="24" t="s">
        <v>80</v>
      </c>
      <c r="AY141" s="24" t="s">
        <v>167</v>
      </c>
      <c r="BE141" s="192">
        <f>IF(N141="základní",J141,0)</f>
        <v>0</v>
      </c>
      <c r="BF141" s="192">
        <f>IF(N141="snížená",J141,0)</f>
        <v>0</v>
      </c>
      <c r="BG141" s="192">
        <f>IF(N141="zákl. přenesená",J141,0)</f>
        <v>0</v>
      </c>
      <c r="BH141" s="192">
        <f>IF(N141="sníž. přenesená",J141,0)</f>
        <v>0</v>
      </c>
      <c r="BI141" s="192">
        <f>IF(N141="nulová",J141,0)</f>
        <v>0</v>
      </c>
      <c r="BJ141" s="24" t="s">
        <v>78</v>
      </c>
      <c r="BK141" s="192">
        <f>ROUND(I141*H141,2)</f>
        <v>0</v>
      </c>
      <c r="BL141" s="24" t="s">
        <v>173</v>
      </c>
      <c r="BM141" s="24" t="s">
        <v>1284</v>
      </c>
    </row>
    <row r="142" spans="2:65" s="1" customFormat="1">
      <c r="B142" s="41"/>
      <c r="D142" s="193" t="s">
        <v>175</v>
      </c>
      <c r="F142" s="194" t="s">
        <v>246</v>
      </c>
      <c r="I142" s="195"/>
      <c r="L142" s="41"/>
      <c r="M142" s="196"/>
      <c r="N142" s="42"/>
      <c r="O142" s="42"/>
      <c r="P142" s="42"/>
      <c r="Q142" s="42"/>
      <c r="R142" s="42"/>
      <c r="S142" s="42"/>
      <c r="T142" s="70"/>
      <c r="AT142" s="24" t="s">
        <v>175</v>
      </c>
      <c r="AU142" s="24" t="s">
        <v>80</v>
      </c>
    </row>
    <row r="143" spans="2:65" s="1" customFormat="1" ht="27">
      <c r="B143" s="41"/>
      <c r="D143" s="193" t="s">
        <v>182</v>
      </c>
      <c r="F143" s="197" t="s">
        <v>1252</v>
      </c>
      <c r="I143" s="195"/>
      <c r="L143" s="41"/>
      <c r="M143" s="196"/>
      <c r="N143" s="42"/>
      <c r="O143" s="42"/>
      <c r="P143" s="42"/>
      <c r="Q143" s="42"/>
      <c r="R143" s="42"/>
      <c r="S143" s="42"/>
      <c r="T143" s="70"/>
      <c r="AT143" s="24" t="s">
        <v>182</v>
      </c>
      <c r="AU143" s="24" t="s">
        <v>80</v>
      </c>
    </row>
    <row r="144" spans="2:65" s="12" customFormat="1">
      <c r="B144" s="198"/>
      <c r="D144" s="193" t="s">
        <v>184</v>
      </c>
      <c r="E144" s="199" t="s">
        <v>5</v>
      </c>
      <c r="F144" s="200" t="s">
        <v>11</v>
      </c>
      <c r="H144" s="201">
        <v>15</v>
      </c>
      <c r="I144" s="202"/>
      <c r="L144" s="198"/>
      <c r="M144" s="203"/>
      <c r="N144" s="204"/>
      <c r="O144" s="204"/>
      <c r="P144" s="204"/>
      <c r="Q144" s="204"/>
      <c r="R144" s="204"/>
      <c r="S144" s="204"/>
      <c r="T144" s="205"/>
      <c r="AT144" s="199" t="s">
        <v>184</v>
      </c>
      <c r="AU144" s="199" t="s">
        <v>80</v>
      </c>
      <c r="AV144" s="12" t="s">
        <v>80</v>
      </c>
      <c r="AW144" s="12" t="s">
        <v>35</v>
      </c>
      <c r="AX144" s="12" t="s">
        <v>78</v>
      </c>
      <c r="AY144" s="199" t="s">
        <v>167</v>
      </c>
    </row>
    <row r="145" spans="2:65" s="1" customFormat="1" ht="25.5" customHeight="1">
      <c r="B145" s="180"/>
      <c r="C145" s="181" t="s">
        <v>11</v>
      </c>
      <c r="D145" s="181" t="s">
        <v>169</v>
      </c>
      <c r="E145" s="182" t="s">
        <v>248</v>
      </c>
      <c r="F145" s="183" t="s">
        <v>249</v>
      </c>
      <c r="G145" s="184" t="s">
        <v>230</v>
      </c>
      <c r="H145" s="185">
        <v>55</v>
      </c>
      <c r="I145" s="186"/>
      <c r="J145" s="187">
        <f>ROUND(I145*H145,2)</f>
        <v>0</v>
      </c>
      <c r="K145" s="183" t="s">
        <v>179</v>
      </c>
      <c r="L145" s="41"/>
      <c r="M145" s="188" t="s">
        <v>5</v>
      </c>
      <c r="N145" s="189" t="s">
        <v>42</v>
      </c>
      <c r="O145" s="42"/>
      <c r="P145" s="190">
        <f>O145*H145</f>
        <v>0</v>
      </c>
      <c r="Q145" s="190">
        <v>9.8999999999999999E-4</v>
      </c>
      <c r="R145" s="190">
        <f>Q145*H145</f>
        <v>5.4449999999999998E-2</v>
      </c>
      <c r="S145" s="190">
        <v>0</v>
      </c>
      <c r="T145" s="191">
        <f>S145*H145</f>
        <v>0</v>
      </c>
      <c r="AR145" s="24" t="s">
        <v>173</v>
      </c>
      <c r="AT145" s="24" t="s">
        <v>169</v>
      </c>
      <c r="AU145" s="24" t="s">
        <v>80</v>
      </c>
      <c r="AY145" s="24" t="s">
        <v>167</v>
      </c>
      <c r="BE145" s="192">
        <f>IF(N145="základní",J145,0)</f>
        <v>0</v>
      </c>
      <c r="BF145" s="192">
        <f>IF(N145="snížená",J145,0)</f>
        <v>0</v>
      </c>
      <c r="BG145" s="192">
        <f>IF(N145="zákl. přenesená",J145,0)</f>
        <v>0</v>
      </c>
      <c r="BH145" s="192">
        <f>IF(N145="sníž. přenesená",J145,0)</f>
        <v>0</v>
      </c>
      <c r="BI145" s="192">
        <f>IF(N145="nulová",J145,0)</f>
        <v>0</v>
      </c>
      <c r="BJ145" s="24" t="s">
        <v>78</v>
      </c>
      <c r="BK145" s="192">
        <f>ROUND(I145*H145,2)</f>
        <v>0</v>
      </c>
      <c r="BL145" s="24" t="s">
        <v>173</v>
      </c>
      <c r="BM145" s="24" t="s">
        <v>1285</v>
      </c>
    </row>
    <row r="146" spans="2:65" s="1" customFormat="1" ht="27">
      <c r="B146" s="41"/>
      <c r="D146" s="193" t="s">
        <v>175</v>
      </c>
      <c r="F146" s="194" t="s">
        <v>251</v>
      </c>
      <c r="I146" s="195"/>
      <c r="L146" s="41"/>
      <c r="M146" s="196"/>
      <c r="N146" s="42"/>
      <c r="O146" s="42"/>
      <c r="P146" s="42"/>
      <c r="Q146" s="42"/>
      <c r="R146" s="42"/>
      <c r="S146" s="42"/>
      <c r="T146" s="70"/>
      <c r="AT146" s="24" t="s">
        <v>175</v>
      </c>
      <c r="AU146" s="24" t="s">
        <v>80</v>
      </c>
    </row>
    <row r="147" spans="2:65" s="1" customFormat="1" ht="16.5" customHeight="1">
      <c r="B147" s="180"/>
      <c r="C147" s="181" t="s">
        <v>256</v>
      </c>
      <c r="D147" s="181" t="s">
        <v>169</v>
      </c>
      <c r="E147" s="182" t="s">
        <v>252</v>
      </c>
      <c r="F147" s="183" t="s">
        <v>253</v>
      </c>
      <c r="G147" s="184" t="s">
        <v>230</v>
      </c>
      <c r="H147" s="185">
        <v>55</v>
      </c>
      <c r="I147" s="186"/>
      <c r="J147" s="187">
        <f>ROUND(I147*H147,2)</f>
        <v>0</v>
      </c>
      <c r="K147" s="183" t="s">
        <v>179</v>
      </c>
      <c r="L147" s="41"/>
      <c r="M147" s="188" t="s">
        <v>5</v>
      </c>
      <c r="N147" s="189" t="s">
        <v>42</v>
      </c>
      <c r="O147" s="42"/>
      <c r="P147" s="190">
        <f>O147*H147</f>
        <v>0</v>
      </c>
      <c r="Q147" s="190">
        <v>1.58E-3</v>
      </c>
      <c r="R147" s="190">
        <f>Q147*H147</f>
        <v>8.6900000000000005E-2</v>
      </c>
      <c r="S147" s="190">
        <v>0</v>
      </c>
      <c r="T147" s="191">
        <f>S147*H147</f>
        <v>0</v>
      </c>
      <c r="AR147" s="24" t="s">
        <v>173</v>
      </c>
      <c r="AT147" s="24" t="s">
        <v>169</v>
      </c>
      <c r="AU147" s="24" t="s">
        <v>80</v>
      </c>
      <c r="AY147" s="24" t="s">
        <v>167</v>
      </c>
      <c r="BE147" s="192">
        <f>IF(N147="základní",J147,0)</f>
        <v>0</v>
      </c>
      <c r="BF147" s="192">
        <f>IF(N147="snížená",J147,0)</f>
        <v>0</v>
      </c>
      <c r="BG147" s="192">
        <f>IF(N147="zákl. přenesená",J147,0)</f>
        <v>0</v>
      </c>
      <c r="BH147" s="192">
        <f>IF(N147="sníž. přenesená",J147,0)</f>
        <v>0</v>
      </c>
      <c r="BI147" s="192">
        <f>IF(N147="nulová",J147,0)</f>
        <v>0</v>
      </c>
      <c r="BJ147" s="24" t="s">
        <v>78</v>
      </c>
      <c r="BK147" s="192">
        <f>ROUND(I147*H147,2)</f>
        <v>0</v>
      </c>
      <c r="BL147" s="24" t="s">
        <v>173</v>
      </c>
      <c r="BM147" s="24" t="s">
        <v>1286</v>
      </c>
    </row>
    <row r="148" spans="2:65" s="1" customFormat="1">
      <c r="B148" s="41"/>
      <c r="D148" s="193" t="s">
        <v>175</v>
      </c>
      <c r="F148" s="194" t="s">
        <v>255</v>
      </c>
      <c r="I148" s="195"/>
      <c r="L148" s="41"/>
      <c r="M148" s="196"/>
      <c r="N148" s="42"/>
      <c r="O148" s="42"/>
      <c r="P148" s="42"/>
      <c r="Q148" s="42"/>
      <c r="R148" s="42"/>
      <c r="S148" s="42"/>
      <c r="T148" s="70"/>
      <c r="AT148" s="24" t="s">
        <v>175</v>
      </c>
      <c r="AU148" s="24" t="s">
        <v>80</v>
      </c>
    </row>
    <row r="149" spans="2:65" s="1" customFormat="1" ht="16.5" customHeight="1">
      <c r="B149" s="180"/>
      <c r="C149" s="181" t="s">
        <v>259</v>
      </c>
      <c r="D149" s="181" t="s">
        <v>169</v>
      </c>
      <c r="E149" s="182" t="s">
        <v>257</v>
      </c>
      <c r="F149" s="183" t="s">
        <v>2745</v>
      </c>
      <c r="G149" s="184" t="s">
        <v>230</v>
      </c>
      <c r="H149" s="185">
        <v>55</v>
      </c>
      <c r="I149" s="186"/>
      <c r="J149" s="187">
        <f>ROUND(I149*H149,2)</f>
        <v>0</v>
      </c>
      <c r="K149" s="183" t="s">
        <v>179</v>
      </c>
      <c r="L149" s="41"/>
      <c r="M149" s="188" t="s">
        <v>5</v>
      </c>
      <c r="N149" s="189" t="s">
        <v>42</v>
      </c>
      <c r="O149" s="42"/>
      <c r="P149" s="190">
        <f>O149*H149</f>
        <v>0</v>
      </c>
      <c r="Q149" s="190">
        <v>5.0000000000000001E-4</v>
      </c>
      <c r="R149" s="190">
        <f>Q149*H149</f>
        <v>2.75E-2</v>
      </c>
      <c r="S149" s="190">
        <v>0</v>
      </c>
      <c r="T149" s="191">
        <f>S149*H149</f>
        <v>0</v>
      </c>
      <c r="AR149" s="24" t="s">
        <v>173</v>
      </c>
      <c r="AT149" s="24" t="s">
        <v>169</v>
      </c>
      <c r="AU149" s="24" t="s">
        <v>80</v>
      </c>
      <c r="AY149" s="24" t="s">
        <v>167</v>
      </c>
      <c r="BE149" s="192">
        <f>IF(N149="základní",J149,0)</f>
        <v>0</v>
      </c>
      <c r="BF149" s="192">
        <f>IF(N149="snížená",J149,0)</f>
        <v>0</v>
      </c>
      <c r="BG149" s="192">
        <f>IF(N149="zákl. přenesená",J149,0)</f>
        <v>0</v>
      </c>
      <c r="BH149" s="192">
        <f>IF(N149="sníž. přenesená",J149,0)</f>
        <v>0</v>
      </c>
      <c r="BI149" s="192">
        <f>IF(N149="nulová",J149,0)</f>
        <v>0</v>
      </c>
      <c r="BJ149" s="24" t="s">
        <v>78</v>
      </c>
      <c r="BK149" s="192">
        <f>ROUND(I149*H149,2)</f>
        <v>0</v>
      </c>
      <c r="BL149" s="24" t="s">
        <v>173</v>
      </c>
      <c r="BM149" s="24" t="s">
        <v>1287</v>
      </c>
    </row>
    <row r="150" spans="2:65" s="1" customFormat="1">
      <c r="B150" s="41"/>
      <c r="D150" s="193" t="s">
        <v>175</v>
      </c>
      <c r="F150" s="194" t="s">
        <v>2742</v>
      </c>
      <c r="I150" s="195"/>
      <c r="L150" s="41"/>
      <c r="M150" s="196"/>
      <c r="N150" s="42"/>
      <c r="O150" s="42"/>
      <c r="P150" s="42"/>
      <c r="Q150" s="42"/>
      <c r="R150" s="42"/>
      <c r="S150" s="42"/>
      <c r="T150" s="70"/>
      <c r="AT150" s="24" t="s">
        <v>175</v>
      </c>
      <c r="AU150" s="24" t="s">
        <v>80</v>
      </c>
    </row>
    <row r="151" spans="2:65" s="11" customFormat="1" ht="29.85" customHeight="1">
      <c r="B151" s="167"/>
      <c r="D151" s="168" t="s">
        <v>70</v>
      </c>
      <c r="E151" s="178" t="s">
        <v>263</v>
      </c>
      <c r="F151" s="178" t="s">
        <v>264</v>
      </c>
      <c r="I151" s="170"/>
      <c r="J151" s="179">
        <f>BK151</f>
        <v>0</v>
      </c>
      <c r="L151" s="167"/>
      <c r="M151" s="172"/>
      <c r="N151" s="173"/>
      <c r="O151" s="173"/>
      <c r="P151" s="174">
        <f>SUM(P152:P161)</f>
        <v>0</v>
      </c>
      <c r="Q151" s="173"/>
      <c r="R151" s="174">
        <f>SUM(R152:R161)</f>
        <v>0</v>
      </c>
      <c r="S151" s="173"/>
      <c r="T151" s="175">
        <f>SUM(T152:T161)</f>
        <v>0</v>
      </c>
      <c r="AR151" s="168" t="s">
        <v>78</v>
      </c>
      <c r="AT151" s="176" t="s">
        <v>70</v>
      </c>
      <c r="AU151" s="176" t="s">
        <v>78</v>
      </c>
      <c r="AY151" s="168" t="s">
        <v>167</v>
      </c>
      <c r="BK151" s="177">
        <f>SUM(BK152:BK161)</f>
        <v>0</v>
      </c>
    </row>
    <row r="152" spans="2:65" s="1" customFormat="1" ht="25.5" customHeight="1">
      <c r="B152" s="180"/>
      <c r="C152" s="181" t="s">
        <v>265</v>
      </c>
      <c r="D152" s="181" t="s">
        <v>169</v>
      </c>
      <c r="E152" s="182" t="s">
        <v>266</v>
      </c>
      <c r="F152" s="183" t="s">
        <v>267</v>
      </c>
      <c r="G152" s="184" t="s">
        <v>268</v>
      </c>
      <c r="H152" s="185">
        <v>4.2380000000000004</v>
      </c>
      <c r="I152" s="186"/>
      <c r="J152" s="187">
        <f>ROUND(I152*H152,2)</f>
        <v>0</v>
      </c>
      <c r="K152" s="183" t="s">
        <v>179</v>
      </c>
      <c r="L152" s="41"/>
      <c r="M152" s="188" t="s">
        <v>5</v>
      </c>
      <c r="N152" s="189" t="s">
        <v>42</v>
      </c>
      <c r="O152" s="42"/>
      <c r="P152" s="190">
        <f>O152*H152</f>
        <v>0</v>
      </c>
      <c r="Q152" s="190">
        <v>0</v>
      </c>
      <c r="R152" s="190">
        <f>Q152*H152</f>
        <v>0</v>
      </c>
      <c r="S152" s="190">
        <v>0</v>
      </c>
      <c r="T152" s="191">
        <f>S152*H152</f>
        <v>0</v>
      </c>
      <c r="AR152" s="24" t="s">
        <v>173</v>
      </c>
      <c r="AT152" s="24" t="s">
        <v>169</v>
      </c>
      <c r="AU152" s="24" t="s">
        <v>80</v>
      </c>
      <c r="AY152" s="24" t="s">
        <v>167</v>
      </c>
      <c r="BE152" s="192">
        <f>IF(N152="základní",J152,0)</f>
        <v>0</v>
      </c>
      <c r="BF152" s="192">
        <f>IF(N152="snížená",J152,0)</f>
        <v>0</v>
      </c>
      <c r="BG152" s="192">
        <f>IF(N152="zákl. přenesená",J152,0)</f>
        <v>0</v>
      </c>
      <c r="BH152" s="192">
        <f>IF(N152="sníž. přenesená",J152,0)</f>
        <v>0</v>
      </c>
      <c r="BI152" s="192">
        <f>IF(N152="nulová",J152,0)</f>
        <v>0</v>
      </c>
      <c r="BJ152" s="24" t="s">
        <v>78</v>
      </c>
      <c r="BK152" s="192">
        <f>ROUND(I152*H152,2)</f>
        <v>0</v>
      </c>
      <c r="BL152" s="24" t="s">
        <v>173</v>
      </c>
      <c r="BM152" s="24" t="s">
        <v>1288</v>
      </c>
    </row>
    <row r="153" spans="2:65" s="1" customFormat="1" ht="27">
      <c r="B153" s="41"/>
      <c r="D153" s="193" t="s">
        <v>175</v>
      </c>
      <c r="F153" s="194" t="s">
        <v>270</v>
      </c>
      <c r="I153" s="195"/>
      <c r="L153" s="41"/>
      <c r="M153" s="196"/>
      <c r="N153" s="42"/>
      <c r="O153" s="42"/>
      <c r="P153" s="42"/>
      <c r="Q153" s="42"/>
      <c r="R153" s="42"/>
      <c r="S153" s="42"/>
      <c r="T153" s="70"/>
      <c r="AT153" s="24" t="s">
        <v>175</v>
      </c>
      <c r="AU153" s="24" t="s">
        <v>80</v>
      </c>
    </row>
    <row r="154" spans="2:65" s="12" customFormat="1">
      <c r="B154" s="198"/>
      <c r="D154" s="193" t="s">
        <v>184</v>
      </c>
      <c r="E154" s="199" t="s">
        <v>5</v>
      </c>
      <c r="F154" s="200" t="s">
        <v>1289</v>
      </c>
      <c r="H154" s="201">
        <v>4.2380000000000004</v>
      </c>
      <c r="I154" s="202"/>
      <c r="L154" s="198"/>
      <c r="M154" s="203"/>
      <c r="N154" s="204"/>
      <c r="O154" s="204"/>
      <c r="P154" s="204"/>
      <c r="Q154" s="204"/>
      <c r="R154" s="204"/>
      <c r="S154" s="204"/>
      <c r="T154" s="205"/>
      <c r="AT154" s="199" t="s">
        <v>184</v>
      </c>
      <c r="AU154" s="199" t="s">
        <v>80</v>
      </c>
      <c r="AV154" s="12" t="s">
        <v>80</v>
      </c>
      <c r="AW154" s="12" t="s">
        <v>35</v>
      </c>
      <c r="AX154" s="12" t="s">
        <v>78</v>
      </c>
      <c r="AY154" s="199" t="s">
        <v>167</v>
      </c>
    </row>
    <row r="155" spans="2:65" s="1" customFormat="1" ht="25.5" customHeight="1">
      <c r="B155" s="180"/>
      <c r="C155" s="181" t="s">
        <v>271</v>
      </c>
      <c r="D155" s="181" t="s">
        <v>169</v>
      </c>
      <c r="E155" s="182" t="s">
        <v>272</v>
      </c>
      <c r="F155" s="183" t="s">
        <v>273</v>
      </c>
      <c r="G155" s="184" t="s">
        <v>268</v>
      </c>
      <c r="H155" s="185">
        <v>38.142000000000003</v>
      </c>
      <c r="I155" s="186"/>
      <c r="J155" s="187">
        <f>ROUND(I155*H155,2)</f>
        <v>0</v>
      </c>
      <c r="K155" s="183" t="s">
        <v>179</v>
      </c>
      <c r="L155" s="41"/>
      <c r="M155" s="188" t="s">
        <v>5</v>
      </c>
      <c r="N155" s="189" t="s">
        <v>42</v>
      </c>
      <c r="O155" s="42"/>
      <c r="P155" s="190">
        <f>O155*H155</f>
        <v>0</v>
      </c>
      <c r="Q155" s="190">
        <v>0</v>
      </c>
      <c r="R155" s="190">
        <f>Q155*H155</f>
        <v>0</v>
      </c>
      <c r="S155" s="190">
        <v>0</v>
      </c>
      <c r="T155" s="191">
        <f>S155*H155</f>
        <v>0</v>
      </c>
      <c r="AR155" s="24" t="s">
        <v>173</v>
      </c>
      <c r="AT155" s="24" t="s">
        <v>169</v>
      </c>
      <c r="AU155" s="24" t="s">
        <v>80</v>
      </c>
      <c r="AY155" s="24" t="s">
        <v>167</v>
      </c>
      <c r="BE155" s="192">
        <f>IF(N155="základní",J155,0)</f>
        <v>0</v>
      </c>
      <c r="BF155" s="192">
        <f>IF(N155="snížená",J155,0)</f>
        <v>0</v>
      </c>
      <c r="BG155" s="192">
        <f>IF(N155="zákl. přenesená",J155,0)</f>
        <v>0</v>
      </c>
      <c r="BH155" s="192">
        <f>IF(N155="sníž. přenesená",J155,0)</f>
        <v>0</v>
      </c>
      <c r="BI155" s="192">
        <f>IF(N155="nulová",J155,0)</f>
        <v>0</v>
      </c>
      <c r="BJ155" s="24" t="s">
        <v>78</v>
      </c>
      <c r="BK155" s="192">
        <f>ROUND(I155*H155,2)</f>
        <v>0</v>
      </c>
      <c r="BL155" s="24" t="s">
        <v>173</v>
      </c>
      <c r="BM155" s="24" t="s">
        <v>1290</v>
      </c>
    </row>
    <row r="156" spans="2:65" s="1" customFormat="1" ht="27">
      <c r="B156" s="41"/>
      <c r="D156" s="193" t="s">
        <v>175</v>
      </c>
      <c r="F156" s="194" t="s">
        <v>275</v>
      </c>
      <c r="I156" s="195"/>
      <c r="L156" s="41"/>
      <c r="M156" s="196"/>
      <c r="N156" s="42"/>
      <c r="O156" s="42"/>
      <c r="P156" s="42"/>
      <c r="Q156" s="42"/>
      <c r="R156" s="42"/>
      <c r="S156" s="42"/>
      <c r="T156" s="70"/>
      <c r="AT156" s="24" t="s">
        <v>175</v>
      </c>
      <c r="AU156" s="24" t="s">
        <v>80</v>
      </c>
    </row>
    <row r="157" spans="2:65" s="12" customFormat="1">
      <c r="B157" s="198"/>
      <c r="D157" s="193" t="s">
        <v>184</v>
      </c>
      <c r="F157" s="200" t="s">
        <v>1291</v>
      </c>
      <c r="H157" s="201">
        <v>38.142000000000003</v>
      </c>
      <c r="I157" s="202"/>
      <c r="L157" s="198"/>
      <c r="M157" s="203"/>
      <c r="N157" s="204"/>
      <c r="O157" s="204"/>
      <c r="P157" s="204"/>
      <c r="Q157" s="204"/>
      <c r="R157" s="204"/>
      <c r="S157" s="204"/>
      <c r="T157" s="205"/>
      <c r="AT157" s="199" t="s">
        <v>184</v>
      </c>
      <c r="AU157" s="199" t="s">
        <v>80</v>
      </c>
      <c r="AV157" s="12" t="s">
        <v>80</v>
      </c>
      <c r="AW157" s="12" t="s">
        <v>6</v>
      </c>
      <c r="AX157" s="12" t="s">
        <v>78</v>
      </c>
      <c r="AY157" s="199" t="s">
        <v>167</v>
      </c>
    </row>
    <row r="158" spans="2:65" s="1" customFormat="1" ht="25.5" customHeight="1">
      <c r="B158" s="180"/>
      <c r="C158" s="181" t="s">
        <v>277</v>
      </c>
      <c r="D158" s="181" t="s">
        <v>169</v>
      </c>
      <c r="E158" s="182" t="s">
        <v>278</v>
      </c>
      <c r="F158" s="183" t="s">
        <v>279</v>
      </c>
      <c r="G158" s="184" t="s">
        <v>268</v>
      </c>
      <c r="H158" s="185">
        <v>3.85</v>
      </c>
      <c r="I158" s="186"/>
      <c r="J158" s="187">
        <f>ROUND(I158*H158,2)</f>
        <v>0</v>
      </c>
      <c r="K158" s="183" t="s">
        <v>179</v>
      </c>
      <c r="L158" s="41"/>
      <c r="M158" s="188" t="s">
        <v>5</v>
      </c>
      <c r="N158" s="189" t="s">
        <v>42</v>
      </c>
      <c r="O158" s="42"/>
      <c r="P158" s="190">
        <f>O158*H158</f>
        <v>0</v>
      </c>
      <c r="Q158" s="190">
        <v>0</v>
      </c>
      <c r="R158" s="190">
        <f>Q158*H158</f>
        <v>0</v>
      </c>
      <c r="S158" s="190">
        <v>0</v>
      </c>
      <c r="T158" s="191">
        <f>S158*H158</f>
        <v>0</v>
      </c>
      <c r="AR158" s="24" t="s">
        <v>173</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173</v>
      </c>
      <c r="BM158" s="24" t="s">
        <v>1292</v>
      </c>
    </row>
    <row r="159" spans="2:65" s="1" customFormat="1" ht="27">
      <c r="B159" s="41"/>
      <c r="D159" s="193" t="s">
        <v>175</v>
      </c>
      <c r="F159" s="194" t="s">
        <v>281</v>
      </c>
      <c r="I159" s="195"/>
      <c r="L159" s="41"/>
      <c r="M159" s="196"/>
      <c r="N159" s="42"/>
      <c r="O159" s="42"/>
      <c r="P159" s="42"/>
      <c r="Q159" s="42"/>
      <c r="R159" s="42"/>
      <c r="S159" s="42"/>
      <c r="T159" s="70"/>
      <c r="AT159" s="24" t="s">
        <v>175</v>
      </c>
      <c r="AU159" s="24" t="s">
        <v>80</v>
      </c>
    </row>
    <row r="160" spans="2:65" s="1" customFormat="1" ht="25.5" customHeight="1">
      <c r="B160" s="180"/>
      <c r="C160" s="181" t="s">
        <v>10</v>
      </c>
      <c r="D160" s="181" t="s">
        <v>169</v>
      </c>
      <c r="E160" s="182" t="s">
        <v>1293</v>
      </c>
      <c r="F160" s="183" t="s">
        <v>1294</v>
      </c>
      <c r="G160" s="184" t="s">
        <v>268</v>
      </c>
      <c r="H160" s="185">
        <v>0.13800000000000001</v>
      </c>
      <c r="I160" s="186"/>
      <c r="J160" s="187">
        <f>ROUND(I160*H160,2)</f>
        <v>0</v>
      </c>
      <c r="K160" s="183" t="s">
        <v>179</v>
      </c>
      <c r="L160" s="41"/>
      <c r="M160" s="188" t="s">
        <v>5</v>
      </c>
      <c r="N160" s="189" t="s">
        <v>42</v>
      </c>
      <c r="O160" s="42"/>
      <c r="P160" s="190">
        <f>O160*H160</f>
        <v>0</v>
      </c>
      <c r="Q160" s="190">
        <v>0</v>
      </c>
      <c r="R160" s="190">
        <f>Q160*H160</f>
        <v>0</v>
      </c>
      <c r="S160" s="190">
        <v>0</v>
      </c>
      <c r="T160" s="191">
        <f>S160*H160</f>
        <v>0</v>
      </c>
      <c r="AR160" s="24" t="s">
        <v>173</v>
      </c>
      <c r="AT160" s="24" t="s">
        <v>169</v>
      </c>
      <c r="AU160" s="24" t="s">
        <v>80</v>
      </c>
      <c r="AY160" s="24" t="s">
        <v>167</v>
      </c>
      <c r="BE160" s="192">
        <f>IF(N160="základní",J160,0)</f>
        <v>0</v>
      </c>
      <c r="BF160" s="192">
        <f>IF(N160="snížená",J160,0)</f>
        <v>0</v>
      </c>
      <c r="BG160" s="192">
        <f>IF(N160="zákl. přenesená",J160,0)</f>
        <v>0</v>
      </c>
      <c r="BH160" s="192">
        <f>IF(N160="sníž. přenesená",J160,0)</f>
        <v>0</v>
      </c>
      <c r="BI160" s="192">
        <f>IF(N160="nulová",J160,0)</f>
        <v>0</v>
      </c>
      <c r="BJ160" s="24" t="s">
        <v>78</v>
      </c>
      <c r="BK160" s="192">
        <f>ROUND(I160*H160,2)</f>
        <v>0</v>
      </c>
      <c r="BL160" s="24" t="s">
        <v>173</v>
      </c>
      <c r="BM160" s="24" t="s">
        <v>1295</v>
      </c>
    </row>
    <row r="161" spans="2:65" s="1" customFormat="1" ht="27">
      <c r="B161" s="41"/>
      <c r="D161" s="193" t="s">
        <v>175</v>
      </c>
      <c r="F161" s="194" t="s">
        <v>1296</v>
      </c>
      <c r="I161" s="195"/>
      <c r="L161" s="41"/>
      <c r="M161" s="196"/>
      <c r="N161" s="42"/>
      <c r="O161" s="42"/>
      <c r="P161" s="42"/>
      <c r="Q161" s="42"/>
      <c r="R161" s="42"/>
      <c r="S161" s="42"/>
      <c r="T161" s="70"/>
      <c r="AT161" s="24" t="s">
        <v>175</v>
      </c>
      <c r="AU161" s="24" t="s">
        <v>80</v>
      </c>
    </row>
    <row r="162" spans="2:65" s="11" customFormat="1" ht="29.85" customHeight="1">
      <c r="B162" s="167"/>
      <c r="D162" s="168" t="s">
        <v>70</v>
      </c>
      <c r="E162" s="178" t="s">
        <v>282</v>
      </c>
      <c r="F162" s="178" t="s">
        <v>283</v>
      </c>
      <c r="I162" s="170"/>
      <c r="J162" s="179">
        <f>BK162</f>
        <v>0</v>
      </c>
      <c r="L162" s="167"/>
      <c r="M162" s="172"/>
      <c r="N162" s="173"/>
      <c r="O162" s="173"/>
      <c r="P162" s="174">
        <f>SUM(P163:P164)</f>
        <v>0</v>
      </c>
      <c r="Q162" s="173"/>
      <c r="R162" s="174">
        <f>SUM(R163:R164)</f>
        <v>0</v>
      </c>
      <c r="S162" s="173"/>
      <c r="T162" s="175">
        <f>SUM(T163:T164)</f>
        <v>0</v>
      </c>
      <c r="AR162" s="168" t="s">
        <v>78</v>
      </c>
      <c r="AT162" s="176" t="s">
        <v>70</v>
      </c>
      <c r="AU162" s="176" t="s">
        <v>78</v>
      </c>
      <c r="AY162" s="168" t="s">
        <v>167</v>
      </c>
      <c r="BK162" s="177">
        <f>SUM(BK163:BK164)</f>
        <v>0</v>
      </c>
    </row>
    <row r="163" spans="2:65" s="1" customFormat="1" ht="25.5" customHeight="1">
      <c r="B163" s="180"/>
      <c r="C163" s="181" t="s">
        <v>292</v>
      </c>
      <c r="D163" s="181" t="s">
        <v>169</v>
      </c>
      <c r="E163" s="182" t="s">
        <v>284</v>
      </c>
      <c r="F163" s="183" t="s">
        <v>285</v>
      </c>
      <c r="G163" s="184" t="s">
        <v>268</v>
      </c>
      <c r="H163" s="185">
        <v>74.19</v>
      </c>
      <c r="I163" s="186"/>
      <c r="J163" s="187">
        <f>ROUND(I163*H163,2)</f>
        <v>0</v>
      </c>
      <c r="K163" s="183" t="s">
        <v>179</v>
      </c>
      <c r="L163" s="41"/>
      <c r="M163" s="188" t="s">
        <v>5</v>
      </c>
      <c r="N163" s="189" t="s">
        <v>42</v>
      </c>
      <c r="O163" s="42"/>
      <c r="P163" s="190">
        <f>O163*H163</f>
        <v>0</v>
      </c>
      <c r="Q163" s="190">
        <v>0</v>
      </c>
      <c r="R163" s="190">
        <f>Q163*H163</f>
        <v>0</v>
      </c>
      <c r="S163" s="190">
        <v>0</v>
      </c>
      <c r="T163" s="191">
        <f>S163*H163</f>
        <v>0</v>
      </c>
      <c r="AR163" s="24" t="s">
        <v>173</v>
      </c>
      <c r="AT163" s="24" t="s">
        <v>169</v>
      </c>
      <c r="AU163" s="24" t="s">
        <v>80</v>
      </c>
      <c r="AY163" s="24" t="s">
        <v>167</v>
      </c>
      <c r="BE163" s="192">
        <f>IF(N163="základní",J163,0)</f>
        <v>0</v>
      </c>
      <c r="BF163" s="192">
        <f>IF(N163="snížená",J163,0)</f>
        <v>0</v>
      </c>
      <c r="BG163" s="192">
        <f>IF(N163="zákl. přenesená",J163,0)</f>
        <v>0</v>
      </c>
      <c r="BH163" s="192">
        <f>IF(N163="sníž. přenesená",J163,0)</f>
        <v>0</v>
      </c>
      <c r="BI163" s="192">
        <f>IF(N163="nulová",J163,0)</f>
        <v>0</v>
      </c>
      <c r="BJ163" s="24" t="s">
        <v>78</v>
      </c>
      <c r="BK163" s="192">
        <f>ROUND(I163*H163,2)</f>
        <v>0</v>
      </c>
      <c r="BL163" s="24" t="s">
        <v>173</v>
      </c>
      <c r="BM163" s="24" t="s">
        <v>1297</v>
      </c>
    </row>
    <row r="164" spans="2:65" s="1" customFormat="1" ht="40.5">
      <c r="B164" s="41"/>
      <c r="D164" s="193" t="s">
        <v>175</v>
      </c>
      <c r="F164" s="194" t="s">
        <v>287</v>
      </c>
      <c r="I164" s="195"/>
      <c r="L164" s="41"/>
      <c r="M164" s="196"/>
      <c r="N164" s="42"/>
      <c r="O164" s="42"/>
      <c r="P164" s="42"/>
      <c r="Q164" s="42"/>
      <c r="R164" s="42"/>
      <c r="S164" s="42"/>
      <c r="T164" s="70"/>
      <c r="AT164" s="24" t="s">
        <v>175</v>
      </c>
      <c r="AU164" s="24" t="s">
        <v>80</v>
      </c>
    </row>
    <row r="165" spans="2:65" s="11" customFormat="1" ht="37.35" customHeight="1">
      <c r="B165" s="167"/>
      <c r="D165" s="168" t="s">
        <v>70</v>
      </c>
      <c r="E165" s="169" t="s">
        <v>288</v>
      </c>
      <c r="F165" s="169" t="s">
        <v>289</v>
      </c>
      <c r="I165" s="170"/>
      <c r="J165" s="171">
        <f>BK165</f>
        <v>0</v>
      </c>
      <c r="L165" s="167"/>
      <c r="M165" s="172"/>
      <c r="N165" s="173"/>
      <c r="O165" s="173"/>
      <c r="P165" s="174">
        <f>P166+P171+P181</f>
        <v>0</v>
      </c>
      <c r="Q165" s="173"/>
      <c r="R165" s="174">
        <f>R166+R171+R181</f>
        <v>0.51878000000000002</v>
      </c>
      <c r="S165" s="173"/>
      <c r="T165" s="175">
        <f>T166+T171+T181</f>
        <v>0.13804</v>
      </c>
      <c r="AR165" s="168" t="s">
        <v>80</v>
      </c>
      <c r="AT165" s="176" t="s">
        <v>70</v>
      </c>
      <c r="AU165" s="176" t="s">
        <v>71</v>
      </c>
      <c r="AY165" s="168" t="s">
        <v>167</v>
      </c>
      <c r="BK165" s="177">
        <f>BK166+BK171+BK181</f>
        <v>0</v>
      </c>
    </row>
    <row r="166" spans="2:65" s="11" customFormat="1" ht="19.899999999999999" customHeight="1">
      <c r="B166" s="167"/>
      <c r="D166" s="168" t="s">
        <v>70</v>
      </c>
      <c r="E166" s="178" t="s">
        <v>1074</v>
      </c>
      <c r="F166" s="178" t="s">
        <v>1075</v>
      </c>
      <c r="I166" s="170"/>
      <c r="J166" s="179">
        <f>BK166</f>
        <v>0</v>
      </c>
      <c r="L166" s="167"/>
      <c r="M166" s="172"/>
      <c r="N166" s="173"/>
      <c r="O166" s="173"/>
      <c r="P166" s="174">
        <f>SUM(P167:P170)</f>
        <v>0</v>
      </c>
      <c r="Q166" s="173"/>
      <c r="R166" s="174">
        <f>SUM(R167:R170)</f>
        <v>0</v>
      </c>
      <c r="S166" s="173"/>
      <c r="T166" s="175">
        <f>SUM(T167:T170)</f>
        <v>0.13804</v>
      </c>
      <c r="AR166" s="168" t="s">
        <v>80</v>
      </c>
      <c r="AT166" s="176" t="s">
        <v>70</v>
      </c>
      <c r="AU166" s="176" t="s">
        <v>78</v>
      </c>
      <c r="AY166" s="168" t="s">
        <v>167</v>
      </c>
      <c r="BK166" s="177">
        <f>SUM(BK167:BK170)</f>
        <v>0</v>
      </c>
    </row>
    <row r="167" spans="2:65" s="1" customFormat="1" ht="16.5" customHeight="1">
      <c r="B167" s="180"/>
      <c r="C167" s="181" t="s">
        <v>299</v>
      </c>
      <c r="D167" s="181" t="s">
        <v>169</v>
      </c>
      <c r="E167" s="182" t="s">
        <v>1298</v>
      </c>
      <c r="F167" s="183" t="s">
        <v>1299</v>
      </c>
      <c r="G167" s="184" t="s">
        <v>230</v>
      </c>
      <c r="H167" s="185">
        <v>58</v>
      </c>
      <c r="I167" s="186"/>
      <c r="J167" s="187">
        <f>ROUND(I167*H167,2)</f>
        <v>0</v>
      </c>
      <c r="K167" s="183" t="s">
        <v>5</v>
      </c>
      <c r="L167" s="41"/>
      <c r="M167" s="188" t="s">
        <v>5</v>
      </c>
      <c r="N167" s="189" t="s">
        <v>42</v>
      </c>
      <c r="O167" s="42"/>
      <c r="P167" s="190">
        <f>O167*H167</f>
        <v>0</v>
      </c>
      <c r="Q167" s="190">
        <v>0</v>
      </c>
      <c r="R167" s="190">
        <f>Q167*H167</f>
        <v>0</v>
      </c>
      <c r="S167" s="190">
        <v>2.3800000000000002E-3</v>
      </c>
      <c r="T167" s="191">
        <f>S167*H167</f>
        <v>0.13804</v>
      </c>
      <c r="AR167" s="24" t="s">
        <v>256</v>
      </c>
      <c r="AT167" s="24" t="s">
        <v>169</v>
      </c>
      <c r="AU167" s="24" t="s">
        <v>80</v>
      </c>
      <c r="AY167" s="24" t="s">
        <v>167</v>
      </c>
      <c r="BE167" s="192">
        <f>IF(N167="základní",J167,0)</f>
        <v>0</v>
      </c>
      <c r="BF167" s="192">
        <f>IF(N167="snížená",J167,0)</f>
        <v>0</v>
      </c>
      <c r="BG167" s="192">
        <f>IF(N167="zákl. přenesená",J167,0)</f>
        <v>0</v>
      </c>
      <c r="BH167" s="192">
        <f>IF(N167="sníž. přenesená",J167,0)</f>
        <v>0</v>
      </c>
      <c r="BI167" s="192">
        <f>IF(N167="nulová",J167,0)</f>
        <v>0</v>
      </c>
      <c r="BJ167" s="24" t="s">
        <v>78</v>
      </c>
      <c r="BK167" s="192">
        <f>ROUND(I167*H167,2)</f>
        <v>0</v>
      </c>
      <c r="BL167" s="24" t="s">
        <v>256</v>
      </c>
      <c r="BM167" s="24" t="s">
        <v>1300</v>
      </c>
    </row>
    <row r="168" spans="2:65" s="1" customFormat="1">
      <c r="B168" s="41"/>
      <c r="D168" s="193" t="s">
        <v>175</v>
      </c>
      <c r="F168" s="194" t="s">
        <v>1299</v>
      </c>
      <c r="I168" s="195"/>
      <c r="L168" s="41"/>
      <c r="M168" s="196"/>
      <c r="N168" s="42"/>
      <c r="O168" s="42"/>
      <c r="P168" s="42"/>
      <c r="Q168" s="42"/>
      <c r="R168" s="42"/>
      <c r="S168" s="42"/>
      <c r="T168" s="70"/>
      <c r="AT168" s="24" t="s">
        <v>175</v>
      </c>
      <c r="AU168" s="24" t="s">
        <v>80</v>
      </c>
    </row>
    <row r="169" spans="2:65" s="1" customFormat="1" ht="27">
      <c r="B169" s="41"/>
      <c r="D169" s="193" t="s">
        <v>182</v>
      </c>
      <c r="F169" s="197" t="s">
        <v>1252</v>
      </c>
      <c r="I169" s="195"/>
      <c r="L169" s="41"/>
      <c r="M169" s="196"/>
      <c r="N169" s="42"/>
      <c r="O169" s="42"/>
      <c r="P169" s="42"/>
      <c r="Q169" s="42"/>
      <c r="R169" s="42"/>
      <c r="S169" s="42"/>
      <c r="T169" s="70"/>
      <c r="AT169" s="24" t="s">
        <v>182</v>
      </c>
      <c r="AU169" s="24" t="s">
        <v>80</v>
      </c>
    </row>
    <row r="170" spans="2:65" s="12" customFormat="1">
      <c r="B170" s="198"/>
      <c r="D170" s="193" t="s">
        <v>184</v>
      </c>
      <c r="E170" s="199" t="s">
        <v>5</v>
      </c>
      <c r="F170" s="200" t="s">
        <v>758</v>
      </c>
      <c r="H170" s="201">
        <v>58</v>
      </c>
      <c r="I170" s="202"/>
      <c r="L170" s="198"/>
      <c r="M170" s="203"/>
      <c r="N170" s="204"/>
      <c r="O170" s="204"/>
      <c r="P170" s="204"/>
      <c r="Q170" s="204"/>
      <c r="R170" s="204"/>
      <c r="S170" s="204"/>
      <c r="T170" s="205"/>
      <c r="AT170" s="199" t="s">
        <v>184</v>
      </c>
      <c r="AU170" s="199" t="s">
        <v>80</v>
      </c>
      <c r="AV170" s="12" t="s">
        <v>80</v>
      </c>
      <c r="AW170" s="12" t="s">
        <v>35</v>
      </c>
      <c r="AX170" s="12" t="s">
        <v>78</v>
      </c>
      <c r="AY170" s="199" t="s">
        <v>167</v>
      </c>
    </row>
    <row r="171" spans="2:65" s="11" customFormat="1" ht="29.85" customHeight="1">
      <c r="B171" s="167"/>
      <c r="D171" s="168" t="s">
        <v>70</v>
      </c>
      <c r="E171" s="178" t="s">
        <v>290</v>
      </c>
      <c r="F171" s="178" t="s">
        <v>291</v>
      </c>
      <c r="I171" s="170"/>
      <c r="J171" s="179">
        <f>BK171</f>
        <v>0</v>
      </c>
      <c r="L171" s="167"/>
      <c r="M171" s="172"/>
      <c r="N171" s="173"/>
      <c r="O171" s="173"/>
      <c r="P171" s="174">
        <f>SUM(P172:P180)</f>
        <v>0</v>
      </c>
      <c r="Q171" s="173"/>
      <c r="R171" s="174">
        <f>SUM(R172:R180)</f>
        <v>0.51388</v>
      </c>
      <c r="S171" s="173"/>
      <c r="T171" s="175">
        <f>SUM(T172:T180)</f>
        <v>0</v>
      </c>
      <c r="AR171" s="168" t="s">
        <v>80</v>
      </c>
      <c r="AT171" s="176" t="s">
        <v>70</v>
      </c>
      <c r="AU171" s="176" t="s">
        <v>78</v>
      </c>
      <c r="AY171" s="168" t="s">
        <v>167</v>
      </c>
      <c r="BK171" s="177">
        <f>SUM(BK172:BK180)</f>
        <v>0</v>
      </c>
    </row>
    <row r="172" spans="2:65" s="1" customFormat="1" ht="16.5" customHeight="1">
      <c r="B172" s="180"/>
      <c r="C172" s="181" t="s">
        <v>304</v>
      </c>
      <c r="D172" s="181" t="s">
        <v>169</v>
      </c>
      <c r="E172" s="182" t="s">
        <v>1301</v>
      </c>
      <c r="F172" s="183" t="s">
        <v>1302</v>
      </c>
      <c r="G172" s="184" t="s">
        <v>230</v>
      </c>
      <c r="H172" s="185">
        <v>58</v>
      </c>
      <c r="I172" s="186"/>
      <c r="J172" s="187">
        <f>ROUND(I172*H172,2)</f>
        <v>0</v>
      </c>
      <c r="K172" s="183" t="s">
        <v>179</v>
      </c>
      <c r="L172" s="41"/>
      <c r="M172" s="188" t="s">
        <v>5</v>
      </c>
      <c r="N172" s="189" t="s">
        <v>42</v>
      </c>
      <c r="O172" s="42"/>
      <c r="P172" s="190">
        <f>O172*H172</f>
        <v>0</v>
      </c>
      <c r="Q172" s="190">
        <v>2.7999999999999998E-4</v>
      </c>
      <c r="R172" s="190">
        <f>Q172*H172</f>
        <v>1.6239999999999997E-2</v>
      </c>
      <c r="S172" s="190">
        <v>0</v>
      </c>
      <c r="T172" s="191">
        <f>S172*H172</f>
        <v>0</v>
      </c>
      <c r="AR172" s="24" t="s">
        <v>256</v>
      </c>
      <c r="AT172" s="24" t="s">
        <v>169</v>
      </c>
      <c r="AU172" s="24" t="s">
        <v>80</v>
      </c>
      <c r="AY172" s="24" t="s">
        <v>167</v>
      </c>
      <c r="BE172" s="192">
        <f>IF(N172="základní",J172,0)</f>
        <v>0</v>
      </c>
      <c r="BF172" s="192">
        <f>IF(N172="snížená",J172,0)</f>
        <v>0</v>
      </c>
      <c r="BG172" s="192">
        <f>IF(N172="zákl. přenesená",J172,0)</f>
        <v>0</v>
      </c>
      <c r="BH172" s="192">
        <f>IF(N172="sníž. přenesená",J172,0)</f>
        <v>0</v>
      </c>
      <c r="BI172" s="192">
        <f>IF(N172="nulová",J172,0)</f>
        <v>0</v>
      </c>
      <c r="BJ172" s="24" t="s">
        <v>78</v>
      </c>
      <c r="BK172" s="192">
        <f>ROUND(I172*H172,2)</f>
        <v>0</v>
      </c>
      <c r="BL172" s="24" t="s">
        <v>256</v>
      </c>
      <c r="BM172" s="24" t="s">
        <v>1303</v>
      </c>
    </row>
    <row r="173" spans="2:65" s="1" customFormat="1">
      <c r="B173" s="41"/>
      <c r="D173" s="193" t="s">
        <v>175</v>
      </c>
      <c r="F173" s="194" t="s">
        <v>1304</v>
      </c>
      <c r="I173" s="195"/>
      <c r="L173" s="41"/>
      <c r="M173" s="196"/>
      <c r="N173" s="42"/>
      <c r="O173" s="42"/>
      <c r="P173" s="42"/>
      <c r="Q173" s="42"/>
      <c r="R173" s="42"/>
      <c r="S173" s="42"/>
      <c r="T173" s="70"/>
      <c r="AT173" s="24" t="s">
        <v>175</v>
      </c>
      <c r="AU173" s="24" t="s">
        <v>80</v>
      </c>
    </row>
    <row r="174" spans="2:65" s="1" customFormat="1" ht="27">
      <c r="B174" s="41"/>
      <c r="D174" s="193" t="s">
        <v>182</v>
      </c>
      <c r="F174" s="197" t="s">
        <v>1252</v>
      </c>
      <c r="I174" s="195"/>
      <c r="L174" s="41"/>
      <c r="M174" s="196"/>
      <c r="N174" s="42"/>
      <c r="O174" s="42"/>
      <c r="P174" s="42"/>
      <c r="Q174" s="42"/>
      <c r="R174" s="42"/>
      <c r="S174" s="42"/>
      <c r="T174" s="70"/>
      <c r="AT174" s="24" t="s">
        <v>182</v>
      </c>
      <c r="AU174" s="24" t="s">
        <v>80</v>
      </c>
    </row>
    <row r="175" spans="2:65" s="12" customFormat="1">
      <c r="B175" s="198"/>
      <c r="D175" s="193" t="s">
        <v>184</v>
      </c>
      <c r="E175" s="199" t="s">
        <v>5</v>
      </c>
      <c r="F175" s="200" t="s">
        <v>758</v>
      </c>
      <c r="H175" s="201">
        <v>58</v>
      </c>
      <c r="I175" s="202"/>
      <c r="L175" s="198"/>
      <c r="M175" s="203"/>
      <c r="N175" s="204"/>
      <c r="O175" s="204"/>
      <c r="P175" s="204"/>
      <c r="Q175" s="204"/>
      <c r="R175" s="204"/>
      <c r="S175" s="204"/>
      <c r="T175" s="205"/>
      <c r="AT175" s="199" t="s">
        <v>184</v>
      </c>
      <c r="AU175" s="199" t="s">
        <v>80</v>
      </c>
      <c r="AV175" s="12" t="s">
        <v>80</v>
      </c>
      <c r="AW175" s="12" t="s">
        <v>35</v>
      </c>
      <c r="AX175" s="12" t="s">
        <v>78</v>
      </c>
      <c r="AY175" s="199" t="s">
        <v>167</v>
      </c>
    </row>
    <row r="176" spans="2:65" s="1" customFormat="1" ht="16.5" customHeight="1">
      <c r="B176" s="180"/>
      <c r="C176" s="209" t="s">
        <v>309</v>
      </c>
      <c r="D176" s="209" t="s">
        <v>339</v>
      </c>
      <c r="E176" s="210" t="s">
        <v>1305</v>
      </c>
      <c r="F176" s="211" t="s">
        <v>2753</v>
      </c>
      <c r="G176" s="212" t="s">
        <v>230</v>
      </c>
      <c r="H176" s="213">
        <v>63.8</v>
      </c>
      <c r="I176" s="214"/>
      <c r="J176" s="215">
        <f>ROUND(I176*H176,2)</f>
        <v>0</v>
      </c>
      <c r="K176" s="211" t="s">
        <v>179</v>
      </c>
      <c r="L176" s="216"/>
      <c r="M176" s="217" t="s">
        <v>5</v>
      </c>
      <c r="N176" s="218" t="s">
        <v>42</v>
      </c>
      <c r="O176" s="42"/>
      <c r="P176" s="190">
        <f>O176*H176</f>
        <v>0</v>
      </c>
      <c r="Q176" s="190">
        <v>7.7999999999999996E-3</v>
      </c>
      <c r="R176" s="190">
        <f>Q176*H176</f>
        <v>0.49763999999999997</v>
      </c>
      <c r="S176" s="190">
        <v>0</v>
      </c>
      <c r="T176" s="191">
        <f>S176*H176</f>
        <v>0</v>
      </c>
      <c r="AR176" s="24" t="s">
        <v>443</v>
      </c>
      <c r="AT176" s="24" t="s">
        <v>339</v>
      </c>
      <c r="AU176" s="24" t="s">
        <v>80</v>
      </c>
      <c r="AY176" s="24" t="s">
        <v>167</v>
      </c>
      <c r="BE176" s="192">
        <f>IF(N176="základní",J176,0)</f>
        <v>0</v>
      </c>
      <c r="BF176" s="192">
        <f>IF(N176="snížená",J176,0)</f>
        <v>0</v>
      </c>
      <c r="BG176" s="192">
        <f>IF(N176="zákl. přenesená",J176,0)</f>
        <v>0</v>
      </c>
      <c r="BH176" s="192">
        <f>IF(N176="sníž. přenesená",J176,0)</f>
        <v>0</v>
      </c>
      <c r="BI176" s="192">
        <f>IF(N176="nulová",J176,0)</f>
        <v>0</v>
      </c>
      <c r="BJ176" s="24" t="s">
        <v>78</v>
      </c>
      <c r="BK176" s="192">
        <f>ROUND(I176*H176,2)</f>
        <v>0</v>
      </c>
      <c r="BL176" s="24" t="s">
        <v>256</v>
      </c>
      <c r="BM176" s="24" t="s">
        <v>1306</v>
      </c>
    </row>
    <row r="177" spans="2:65" s="1" customFormat="1">
      <c r="B177" s="41"/>
      <c r="D177" s="193" t="s">
        <v>175</v>
      </c>
      <c r="F177" s="194" t="s">
        <v>2753</v>
      </c>
      <c r="I177" s="195"/>
      <c r="L177" s="41"/>
      <c r="M177" s="196"/>
      <c r="N177" s="42"/>
      <c r="O177" s="42"/>
      <c r="P177" s="42"/>
      <c r="Q177" s="42"/>
      <c r="R177" s="42"/>
      <c r="S177" s="42"/>
      <c r="T177" s="70"/>
      <c r="AT177" s="24" t="s">
        <v>175</v>
      </c>
      <c r="AU177" s="24" t="s">
        <v>80</v>
      </c>
    </row>
    <row r="178" spans="2:65" s="12" customFormat="1">
      <c r="B178" s="198"/>
      <c r="D178" s="193" t="s">
        <v>184</v>
      </c>
      <c r="F178" s="200" t="s">
        <v>1307</v>
      </c>
      <c r="H178" s="201">
        <v>63.8</v>
      </c>
      <c r="I178" s="202"/>
      <c r="L178" s="198"/>
      <c r="M178" s="203"/>
      <c r="N178" s="204"/>
      <c r="O178" s="204"/>
      <c r="P178" s="204"/>
      <c r="Q178" s="204"/>
      <c r="R178" s="204"/>
      <c r="S178" s="204"/>
      <c r="T178" s="205"/>
      <c r="AT178" s="199" t="s">
        <v>184</v>
      </c>
      <c r="AU178" s="199" t="s">
        <v>80</v>
      </c>
      <c r="AV178" s="12" t="s">
        <v>80</v>
      </c>
      <c r="AW178" s="12" t="s">
        <v>6</v>
      </c>
      <c r="AX178" s="12" t="s">
        <v>78</v>
      </c>
      <c r="AY178" s="199" t="s">
        <v>167</v>
      </c>
    </row>
    <row r="179" spans="2:65" s="1" customFormat="1" ht="16.5" customHeight="1">
      <c r="B179" s="180"/>
      <c r="C179" s="181" t="s">
        <v>314</v>
      </c>
      <c r="D179" s="181" t="s">
        <v>169</v>
      </c>
      <c r="E179" s="182" t="s">
        <v>1308</v>
      </c>
      <c r="F179" s="183" t="s">
        <v>1309</v>
      </c>
      <c r="G179" s="184" t="s">
        <v>727</v>
      </c>
      <c r="H179" s="237"/>
      <c r="I179" s="186"/>
      <c r="J179" s="187">
        <f>ROUND(I179*H179,2)</f>
        <v>0</v>
      </c>
      <c r="K179" s="183" t="s">
        <v>179</v>
      </c>
      <c r="L179" s="41"/>
      <c r="M179" s="188" t="s">
        <v>5</v>
      </c>
      <c r="N179" s="189" t="s">
        <v>42</v>
      </c>
      <c r="O179" s="42"/>
      <c r="P179" s="190">
        <f>O179*H179</f>
        <v>0</v>
      </c>
      <c r="Q179" s="190">
        <v>0</v>
      </c>
      <c r="R179" s="190">
        <f>Q179*H179</f>
        <v>0</v>
      </c>
      <c r="S179" s="190">
        <v>0</v>
      </c>
      <c r="T179" s="191">
        <f>S179*H179</f>
        <v>0</v>
      </c>
      <c r="AR179" s="24" t="s">
        <v>256</v>
      </c>
      <c r="AT179" s="24" t="s">
        <v>169</v>
      </c>
      <c r="AU179" s="24" t="s">
        <v>80</v>
      </c>
      <c r="AY179" s="24" t="s">
        <v>167</v>
      </c>
      <c r="BE179" s="192">
        <f>IF(N179="základní",J179,0)</f>
        <v>0</v>
      </c>
      <c r="BF179" s="192">
        <f>IF(N179="snížená",J179,0)</f>
        <v>0</v>
      </c>
      <c r="BG179" s="192">
        <f>IF(N179="zákl. přenesená",J179,0)</f>
        <v>0</v>
      </c>
      <c r="BH179" s="192">
        <f>IF(N179="sníž. přenesená",J179,0)</f>
        <v>0</v>
      </c>
      <c r="BI179" s="192">
        <f>IF(N179="nulová",J179,0)</f>
        <v>0</v>
      </c>
      <c r="BJ179" s="24" t="s">
        <v>78</v>
      </c>
      <c r="BK179" s="192">
        <f>ROUND(I179*H179,2)</f>
        <v>0</v>
      </c>
      <c r="BL179" s="24" t="s">
        <v>256</v>
      </c>
      <c r="BM179" s="24" t="s">
        <v>1310</v>
      </c>
    </row>
    <row r="180" spans="2:65" s="1" customFormat="1" ht="27">
      <c r="B180" s="41"/>
      <c r="D180" s="193" t="s">
        <v>175</v>
      </c>
      <c r="F180" s="194" t="s">
        <v>1311</v>
      </c>
      <c r="I180" s="195"/>
      <c r="L180" s="41"/>
      <c r="M180" s="196"/>
      <c r="N180" s="42"/>
      <c r="O180" s="42"/>
      <c r="P180" s="42"/>
      <c r="Q180" s="42"/>
      <c r="R180" s="42"/>
      <c r="S180" s="42"/>
      <c r="T180" s="70"/>
      <c r="AT180" s="24" t="s">
        <v>175</v>
      </c>
      <c r="AU180" s="24" t="s">
        <v>80</v>
      </c>
    </row>
    <row r="181" spans="2:65" s="11" customFormat="1" ht="29.85" customHeight="1">
      <c r="B181" s="167"/>
      <c r="D181" s="168" t="s">
        <v>70</v>
      </c>
      <c r="E181" s="178" t="s">
        <v>297</v>
      </c>
      <c r="F181" s="178" t="s">
        <v>298</v>
      </c>
      <c r="I181" s="170"/>
      <c r="J181" s="179">
        <f>BK181</f>
        <v>0</v>
      </c>
      <c r="L181" s="167"/>
      <c r="M181" s="172"/>
      <c r="N181" s="173"/>
      <c r="O181" s="173"/>
      <c r="P181" s="174">
        <f>SUM(P182:P191)</f>
        <v>0</v>
      </c>
      <c r="Q181" s="173"/>
      <c r="R181" s="174">
        <f>SUM(R182:R191)</f>
        <v>4.8999999999999998E-3</v>
      </c>
      <c r="S181" s="173"/>
      <c r="T181" s="175">
        <f>SUM(T182:T191)</f>
        <v>0</v>
      </c>
      <c r="AR181" s="168" t="s">
        <v>80</v>
      </c>
      <c r="AT181" s="176" t="s">
        <v>70</v>
      </c>
      <c r="AU181" s="176" t="s">
        <v>78</v>
      </c>
      <c r="AY181" s="168" t="s">
        <v>167</v>
      </c>
      <c r="BK181" s="177">
        <f>SUM(BK182:BK191)</f>
        <v>0</v>
      </c>
    </row>
    <row r="182" spans="2:65" s="1" customFormat="1" ht="16.5" customHeight="1">
      <c r="B182" s="180"/>
      <c r="C182" s="181" t="s">
        <v>427</v>
      </c>
      <c r="D182" s="181" t="s">
        <v>169</v>
      </c>
      <c r="E182" s="182" t="s">
        <v>1312</v>
      </c>
      <c r="F182" s="183" t="s">
        <v>1313</v>
      </c>
      <c r="G182" s="184" t="s">
        <v>178</v>
      </c>
      <c r="H182" s="185">
        <v>14</v>
      </c>
      <c r="I182" s="186"/>
      <c r="J182" s="187">
        <f>ROUND(I182*H182,2)</f>
        <v>0</v>
      </c>
      <c r="K182" s="183" t="s">
        <v>179</v>
      </c>
      <c r="L182" s="41"/>
      <c r="M182" s="188" t="s">
        <v>5</v>
      </c>
      <c r="N182" s="189" t="s">
        <v>42</v>
      </c>
      <c r="O182" s="42"/>
      <c r="P182" s="190">
        <f>O182*H182</f>
        <v>0</v>
      </c>
      <c r="Q182" s="190">
        <v>2.0000000000000002E-5</v>
      </c>
      <c r="R182" s="190">
        <f>Q182*H182</f>
        <v>2.8000000000000003E-4</v>
      </c>
      <c r="S182" s="190">
        <v>0</v>
      </c>
      <c r="T182" s="191">
        <f>S182*H182</f>
        <v>0</v>
      </c>
      <c r="AR182" s="24" t="s">
        <v>256</v>
      </c>
      <c r="AT182" s="24" t="s">
        <v>169</v>
      </c>
      <c r="AU182" s="24" t="s">
        <v>80</v>
      </c>
      <c r="AY182" s="24" t="s">
        <v>167</v>
      </c>
      <c r="BE182" s="192">
        <f>IF(N182="základní",J182,0)</f>
        <v>0</v>
      </c>
      <c r="BF182" s="192">
        <f>IF(N182="snížená",J182,0)</f>
        <v>0</v>
      </c>
      <c r="BG182" s="192">
        <f>IF(N182="zákl. přenesená",J182,0)</f>
        <v>0</v>
      </c>
      <c r="BH182" s="192">
        <f>IF(N182="sníž. přenesená",J182,0)</f>
        <v>0</v>
      </c>
      <c r="BI182" s="192">
        <f>IF(N182="nulová",J182,0)</f>
        <v>0</v>
      </c>
      <c r="BJ182" s="24" t="s">
        <v>78</v>
      </c>
      <c r="BK182" s="192">
        <f>ROUND(I182*H182,2)</f>
        <v>0</v>
      </c>
      <c r="BL182" s="24" t="s">
        <v>256</v>
      </c>
      <c r="BM182" s="24" t="s">
        <v>1314</v>
      </c>
    </row>
    <row r="183" spans="2:65" s="1" customFormat="1" ht="27">
      <c r="B183" s="41"/>
      <c r="D183" s="193" t="s">
        <v>175</v>
      </c>
      <c r="F183" s="194" t="s">
        <v>1315</v>
      </c>
      <c r="I183" s="195"/>
      <c r="L183" s="41"/>
      <c r="M183" s="196"/>
      <c r="N183" s="42"/>
      <c r="O183" s="42"/>
      <c r="P183" s="42"/>
      <c r="Q183" s="42"/>
      <c r="R183" s="42"/>
      <c r="S183" s="42"/>
      <c r="T183" s="70"/>
      <c r="AT183" s="24" t="s">
        <v>175</v>
      </c>
      <c r="AU183" s="24" t="s">
        <v>80</v>
      </c>
    </row>
    <row r="184" spans="2:65" s="1" customFormat="1" ht="27">
      <c r="B184" s="41"/>
      <c r="D184" s="193" t="s">
        <v>182</v>
      </c>
      <c r="F184" s="197" t="s">
        <v>1252</v>
      </c>
      <c r="I184" s="195"/>
      <c r="L184" s="41"/>
      <c r="M184" s="196"/>
      <c r="N184" s="42"/>
      <c r="O184" s="42"/>
      <c r="P184" s="42"/>
      <c r="Q184" s="42"/>
      <c r="R184" s="42"/>
      <c r="S184" s="42"/>
      <c r="T184" s="70"/>
      <c r="AT184" s="24" t="s">
        <v>182</v>
      </c>
      <c r="AU184" s="24" t="s">
        <v>80</v>
      </c>
    </row>
    <row r="185" spans="2:65" s="12" customFormat="1">
      <c r="B185" s="198"/>
      <c r="D185" s="193" t="s">
        <v>184</v>
      </c>
      <c r="E185" s="199" t="s">
        <v>5</v>
      </c>
      <c r="F185" s="200" t="s">
        <v>247</v>
      </c>
      <c r="H185" s="201">
        <v>14</v>
      </c>
      <c r="I185" s="202"/>
      <c r="L185" s="198"/>
      <c r="M185" s="203"/>
      <c r="N185" s="204"/>
      <c r="O185" s="204"/>
      <c r="P185" s="204"/>
      <c r="Q185" s="204"/>
      <c r="R185" s="204"/>
      <c r="S185" s="204"/>
      <c r="T185" s="205"/>
      <c r="AT185" s="199" t="s">
        <v>184</v>
      </c>
      <c r="AU185" s="199" t="s">
        <v>80</v>
      </c>
      <c r="AV185" s="12" t="s">
        <v>80</v>
      </c>
      <c r="AW185" s="12" t="s">
        <v>35</v>
      </c>
      <c r="AX185" s="12" t="s">
        <v>78</v>
      </c>
      <c r="AY185" s="199" t="s">
        <v>167</v>
      </c>
    </row>
    <row r="186" spans="2:65" s="1" customFormat="1" ht="16.5" customHeight="1">
      <c r="B186" s="180"/>
      <c r="C186" s="181" t="s">
        <v>433</v>
      </c>
      <c r="D186" s="181" t="s">
        <v>169</v>
      </c>
      <c r="E186" s="182" t="s">
        <v>1316</v>
      </c>
      <c r="F186" s="183" t="s">
        <v>1317</v>
      </c>
      <c r="G186" s="184" t="s">
        <v>178</v>
      </c>
      <c r="H186" s="185">
        <v>14</v>
      </c>
      <c r="I186" s="186"/>
      <c r="J186" s="187">
        <f>ROUND(I186*H186,2)</f>
        <v>0</v>
      </c>
      <c r="K186" s="183" t="s">
        <v>179</v>
      </c>
      <c r="L186" s="41"/>
      <c r="M186" s="188" t="s">
        <v>5</v>
      </c>
      <c r="N186" s="189" t="s">
        <v>42</v>
      </c>
      <c r="O186" s="42"/>
      <c r="P186" s="190">
        <f>O186*H186</f>
        <v>0</v>
      </c>
      <c r="Q186" s="190">
        <v>4.0000000000000003E-5</v>
      </c>
      <c r="R186" s="190">
        <f>Q186*H186</f>
        <v>5.6000000000000006E-4</v>
      </c>
      <c r="S186" s="190">
        <v>0</v>
      </c>
      <c r="T186" s="191">
        <f>S186*H186</f>
        <v>0</v>
      </c>
      <c r="AR186" s="24" t="s">
        <v>256</v>
      </c>
      <c r="AT186" s="24" t="s">
        <v>169</v>
      </c>
      <c r="AU186" s="24" t="s">
        <v>80</v>
      </c>
      <c r="AY186" s="24" t="s">
        <v>167</v>
      </c>
      <c r="BE186" s="192">
        <f>IF(N186="základní",J186,0)</f>
        <v>0</v>
      </c>
      <c r="BF186" s="192">
        <f>IF(N186="snížená",J186,0)</f>
        <v>0</v>
      </c>
      <c r="BG186" s="192">
        <f>IF(N186="zákl. přenesená",J186,0)</f>
        <v>0</v>
      </c>
      <c r="BH186" s="192">
        <f>IF(N186="sníž. přenesená",J186,0)</f>
        <v>0</v>
      </c>
      <c r="BI186" s="192">
        <f>IF(N186="nulová",J186,0)</f>
        <v>0</v>
      </c>
      <c r="BJ186" s="24" t="s">
        <v>78</v>
      </c>
      <c r="BK186" s="192">
        <f>ROUND(I186*H186,2)</f>
        <v>0</v>
      </c>
      <c r="BL186" s="24" t="s">
        <v>256</v>
      </c>
      <c r="BM186" s="24" t="s">
        <v>1318</v>
      </c>
    </row>
    <row r="187" spans="2:65" s="1" customFormat="1" ht="27">
      <c r="B187" s="41"/>
      <c r="D187" s="193" t="s">
        <v>175</v>
      </c>
      <c r="F187" s="194" t="s">
        <v>1319</v>
      </c>
      <c r="I187" s="195"/>
      <c r="L187" s="41"/>
      <c r="M187" s="196"/>
      <c r="N187" s="42"/>
      <c r="O187" s="42"/>
      <c r="P187" s="42"/>
      <c r="Q187" s="42"/>
      <c r="R187" s="42"/>
      <c r="S187" s="42"/>
      <c r="T187" s="70"/>
      <c r="AT187" s="24" t="s">
        <v>175</v>
      </c>
      <c r="AU187" s="24" t="s">
        <v>80</v>
      </c>
    </row>
    <row r="188" spans="2:65" s="1" customFormat="1" ht="16.5" customHeight="1">
      <c r="B188" s="180"/>
      <c r="C188" s="181" t="s">
        <v>436</v>
      </c>
      <c r="D188" s="181" t="s">
        <v>169</v>
      </c>
      <c r="E188" s="182" t="s">
        <v>1320</v>
      </c>
      <c r="F188" s="183" t="s">
        <v>1321</v>
      </c>
      <c r="G188" s="184" t="s">
        <v>178</v>
      </c>
      <c r="H188" s="185">
        <v>14</v>
      </c>
      <c r="I188" s="186"/>
      <c r="J188" s="187">
        <f>ROUND(I188*H188,2)</f>
        <v>0</v>
      </c>
      <c r="K188" s="183" t="s">
        <v>179</v>
      </c>
      <c r="L188" s="41"/>
      <c r="M188" s="188" t="s">
        <v>5</v>
      </c>
      <c r="N188" s="189" t="s">
        <v>42</v>
      </c>
      <c r="O188" s="42"/>
      <c r="P188" s="190">
        <f>O188*H188</f>
        <v>0</v>
      </c>
      <c r="Q188" s="190">
        <v>6.0000000000000002E-5</v>
      </c>
      <c r="R188" s="190">
        <f>Q188*H188</f>
        <v>8.4000000000000003E-4</v>
      </c>
      <c r="S188" s="190">
        <v>0</v>
      </c>
      <c r="T188" s="191">
        <f>S188*H188</f>
        <v>0</v>
      </c>
      <c r="AR188" s="24" t="s">
        <v>256</v>
      </c>
      <c r="AT188" s="24" t="s">
        <v>169</v>
      </c>
      <c r="AU188" s="24" t="s">
        <v>80</v>
      </c>
      <c r="AY188" s="24" t="s">
        <v>167</v>
      </c>
      <c r="BE188" s="192">
        <f>IF(N188="základní",J188,0)</f>
        <v>0</v>
      </c>
      <c r="BF188" s="192">
        <f>IF(N188="snížená",J188,0)</f>
        <v>0</v>
      </c>
      <c r="BG188" s="192">
        <f>IF(N188="zákl. přenesená",J188,0)</f>
        <v>0</v>
      </c>
      <c r="BH188" s="192">
        <f>IF(N188="sníž. přenesená",J188,0)</f>
        <v>0</v>
      </c>
      <c r="BI188" s="192">
        <f>IF(N188="nulová",J188,0)</f>
        <v>0</v>
      </c>
      <c r="BJ188" s="24" t="s">
        <v>78</v>
      </c>
      <c r="BK188" s="192">
        <f>ROUND(I188*H188,2)</f>
        <v>0</v>
      </c>
      <c r="BL188" s="24" t="s">
        <v>256</v>
      </c>
      <c r="BM188" s="24" t="s">
        <v>1322</v>
      </c>
    </row>
    <row r="189" spans="2:65" s="1" customFormat="1" ht="27">
      <c r="B189" s="41"/>
      <c r="D189" s="193" t="s">
        <v>175</v>
      </c>
      <c r="F189" s="194" t="s">
        <v>1323</v>
      </c>
      <c r="I189" s="195"/>
      <c r="L189" s="41"/>
      <c r="M189" s="196"/>
      <c r="N189" s="42"/>
      <c r="O189" s="42"/>
      <c r="P189" s="42"/>
      <c r="Q189" s="42"/>
      <c r="R189" s="42"/>
      <c r="S189" s="42"/>
      <c r="T189" s="70"/>
      <c r="AT189" s="24" t="s">
        <v>175</v>
      </c>
      <c r="AU189" s="24" t="s">
        <v>80</v>
      </c>
    </row>
    <row r="190" spans="2:65" s="1" customFormat="1" ht="16.5" customHeight="1">
      <c r="B190" s="180"/>
      <c r="C190" s="181" t="s">
        <v>438</v>
      </c>
      <c r="D190" s="181" t="s">
        <v>169</v>
      </c>
      <c r="E190" s="182" t="s">
        <v>1324</v>
      </c>
      <c r="F190" s="183" t="s">
        <v>1325</v>
      </c>
      <c r="G190" s="184" t="s">
        <v>178</v>
      </c>
      <c r="H190" s="185">
        <v>14</v>
      </c>
      <c r="I190" s="186"/>
      <c r="J190" s="187">
        <f>ROUND(I190*H190,2)</f>
        <v>0</v>
      </c>
      <c r="K190" s="183" t="s">
        <v>179</v>
      </c>
      <c r="L190" s="41"/>
      <c r="M190" s="188" t="s">
        <v>5</v>
      </c>
      <c r="N190" s="189" t="s">
        <v>42</v>
      </c>
      <c r="O190" s="42"/>
      <c r="P190" s="190">
        <f>O190*H190</f>
        <v>0</v>
      </c>
      <c r="Q190" s="190">
        <v>2.3000000000000001E-4</v>
      </c>
      <c r="R190" s="190">
        <f>Q190*H190</f>
        <v>3.2200000000000002E-3</v>
      </c>
      <c r="S190" s="190">
        <v>0</v>
      </c>
      <c r="T190" s="191">
        <f>S190*H190</f>
        <v>0</v>
      </c>
      <c r="AR190" s="24" t="s">
        <v>256</v>
      </c>
      <c r="AT190" s="24" t="s">
        <v>169</v>
      </c>
      <c r="AU190" s="24" t="s">
        <v>80</v>
      </c>
      <c r="AY190" s="24" t="s">
        <v>167</v>
      </c>
      <c r="BE190" s="192">
        <f>IF(N190="základní",J190,0)</f>
        <v>0</v>
      </c>
      <c r="BF190" s="192">
        <f>IF(N190="snížená",J190,0)</f>
        <v>0</v>
      </c>
      <c r="BG190" s="192">
        <f>IF(N190="zákl. přenesená",J190,0)</f>
        <v>0</v>
      </c>
      <c r="BH190" s="192">
        <f>IF(N190="sníž. přenesená",J190,0)</f>
        <v>0</v>
      </c>
      <c r="BI190" s="192">
        <f>IF(N190="nulová",J190,0)</f>
        <v>0</v>
      </c>
      <c r="BJ190" s="24" t="s">
        <v>78</v>
      </c>
      <c r="BK190" s="192">
        <f>ROUND(I190*H190,2)</f>
        <v>0</v>
      </c>
      <c r="BL190" s="24" t="s">
        <v>256</v>
      </c>
      <c r="BM190" s="24" t="s">
        <v>1326</v>
      </c>
    </row>
    <row r="191" spans="2:65" s="1" customFormat="1" ht="27">
      <c r="B191" s="41"/>
      <c r="D191" s="193" t="s">
        <v>175</v>
      </c>
      <c r="F191" s="194" t="s">
        <v>1327</v>
      </c>
      <c r="I191" s="195"/>
      <c r="L191" s="41"/>
      <c r="M191" s="196"/>
      <c r="N191" s="42"/>
      <c r="O191" s="42"/>
      <c r="P191" s="42"/>
      <c r="Q191" s="42"/>
      <c r="R191" s="42"/>
      <c r="S191" s="42"/>
      <c r="T191" s="70"/>
      <c r="AT191" s="24" t="s">
        <v>175</v>
      </c>
      <c r="AU191" s="24" t="s">
        <v>80</v>
      </c>
    </row>
    <row r="192" spans="2:65" s="11" customFormat="1" ht="37.35" customHeight="1">
      <c r="B192" s="167"/>
      <c r="D192" s="168" t="s">
        <v>70</v>
      </c>
      <c r="E192" s="169" t="s">
        <v>339</v>
      </c>
      <c r="F192" s="169" t="s">
        <v>496</v>
      </c>
      <c r="I192" s="170"/>
      <c r="J192" s="171">
        <f>BK192</f>
        <v>0</v>
      </c>
      <c r="L192" s="167"/>
      <c r="M192" s="172"/>
      <c r="N192" s="173"/>
      <c r="O192" s="173"/>
      <c r="P192" s="174">
        <f>P193</f>
        <v>0</v>
      </c>
      <c r="Q192" s="173"/>
      <c r="R192" s="174">
        <f>R193</f>
        <v>0</v>
      </c>
      <c r="S192" s="173"/>
      <c r="T192" s="175">
        <f>T193</f>
        <v>0</v>
      </c>
      <c r="AR192" s="168" t="s">
        <v>186</v>
      </c>
      <c r="AT192" s="176" t="s">
        <v>70</v>
      </c>
      <c r="AU192" s="176" t="s">
        <v>71</v>
      </c>
      <c r="AY192" s="168" t="s">
        <v>167</v>
      </c>
      <c r="BK192" s="177">
        <f>BK193</f>
        <v>0</v>
      </c>
    </row>
    <row r="193" spans="2:65" s="11" customFormat="1" ht="19.899999999999999" customHeight="1">
      <c r="B193" s="167"/>
      <c r="D193" s="168" t="s">
        <v>70</v>
      </c>
      <c r="E193" s="178" t="s">
        <v>497</v>
      </c>
      <c r="F193" s="178" t="s">
        <v>498</v>
      </c>
      <c r="I193" s="170"/>
      <c r="J193" s="179">
        <f>BK193</f>
        <v>0</v>
      </c>
      <c r="L193" s="167"/>
      <c r="M193" s="172"/>
      <c r="N193" s="173"/>
      <c r="O193" s="173"/>
      <c r="P193" s="174">
        <f>SUM(P194:P202)</f>
        <v>0</v>
      </c>
      <c r="Q193" s="173"/>
      <c r="R193" s="174">
        <f>SUM(R194:R202)</f>
        <v>0</v>
      </c>
      <c r="S193" s="173"/>
      <c r="T193" s="175">
        <f>SUM(T194:T202)</f>
        <v>0</v>
      </c>
      <c r="AR193" s="168" t="s">
        <v>186</v>
      </c>
      <c r="AT193" s="176" t="s">
        <v>70</v>
      </c>
      <c r="AU193" s="176" t="s">
        <v>78</v>
      </c>
      <c r="AY193" s="168" t="s">
        <v>167</v>
      </c>
      <c r="BK193" s="177">
        <f>SUM(BK194:BK202)</f>
        <v>0</v>
      </c>
    </row>
    <row r="194" spans="2:65" s="1" customFormat="1" ht="16.5" customHeight="1">
      <c r="B194" s="180"/>
      <c r="C194" s="181" t="s">
        <v>440</v>
      </c>
      <c r="D194" s="181" t="s">
        <v>169</v>
      </c>
      <c r="E194" s="182" t="s">
        <v>1237</v>
      </c>
      <c r="F194" s="183" t="s">
        <v>1328</v>
      </c>
      <c r="G194" s="184" t="s">
        <v>203</v>
      </c>
      <c r="H194" s="185">
        <v>250</v>
      </c>
      <c r="I194" s="186"/>
      <c r="J194" s="187">
        <f>ROUND(I194*H194,2)</f>
        <v>0</v>
      </c>
      <c r="K194" s="183" t="s">
        <v>5</v>
      </c>
      <c r="L194" s="41"/>
      <c r="M194" s="188" t="s">
        <v>5</v>
      </c>
      <c r="N194" s="189" t="s">
        <v>42</v>
      </c>
      <c r="O194" s="42"/>
      <c r="P194" s="190">
        <f>O194*H194</f>
        <v>0</v>
      </c>
      <c r="Q194" s="190">
        <v>0</v>
      </c>
      <c r="R194" s="190">
        <f>Q194*H194</f>
        <v>0</v>
      </c>
      <c r="S194" s="190">
        <v>0</v>
      </c>
      <c r="T194" s="191">
        <f>S194*H194</f>
        <v>0</v>
      </c>
      <c r="AR194" s="24" t="s">
        <v>502</v>
      </c>
      <c r="AT194" s="24" t="s">
        <v>169</v>
      </c>
      <c r="AU194" s="24" t="s">
        <v>80</v>
      </c>
      <c r="AY194" s="24" t="s">
        <v>167</v>
      </c>
      <c r="BE194" s="192">
        <f>IF(N194="základní",J194,0)</f>
        <v>0</v>
      </c>
      <c r="BF194" s="192">
        <f>IF(N194="snížená",J194,0)</f>
        <v>0</v>
      </c>
      <c r="BG194" s="192">
        <f>IF(N194="zákl. přenesená",J194,0)</f>
        <v>0</v>
      </c>
      <c r="BH194" s="192">
        <f>IF(N194="sníž. přenesená",J194,0)</f>
        <v>0</v>
      </c>
      <c r="BI194" s="192">
        <f>IF(N194="nulová",J194,0)</f>
        <v>0</v>
      </c>
      <c r="BJ194" s="24" t="s">
        <v>78</v>
      </c>
      <c r="BK194" s="192">
        <f>ROUND(I194*H194,2)</f>
        <v>0</v>
      </c>
      <c r="BL194" s="24" t="s">
        <v>502</v>
      </c>
      <c r="BM194" s="24" t="s">
        <v>1329</v>
      </c>
    </row>
    <row r="195" spans="2:65" s="1" customFormat="1">
      <c r="B195" s="41"/>
      <c r="D195" s="193" t="s">
        <v>175</v>
      </c>
      <c r="F195" s="194" t="s">
        <v>1238</v>
      </c>
      <c r="I195" s="195"/>
      <c r="L195" s="41"/>
      <c r="M195" s="196"/>
      <c r="N195" s="42"/>
      <c r="O195" s="42"/>
      <c r="P195" s="42"/>
      <c r="Q195" s="42"/>
      <c r="R195" s="42"/>
      <c r="S195" s="42"/>
      <c r="T195" s="70"/>
      <c r="AT195" s="24" t="s">
        <v>175</v>
      </c>
      <c r="AU195" s="24" t="s">
        <v>80</v>
      </c>
    </row>
    <row r="196" spans="2:65" s="1" customFormat="1" ht="27">
      <c r="B196" s="41"/>
      <c r="D196" s="193" t="s">
        <v>182</v>
      </c>
      <c r="F196" s="197" t="s">
        <v>1252</v>
      </c>
      <c r="I196" s="195"/>
      <c r="L196" s="41"/>
      <c r="M196" s="196"/>
      <c r="N196" s="42"/>
      <c r="O196" s="42"/>
      <c r="P196" s="42"/>
      <c r="Q196" s="42"/>
      <c r="R196" s="42"/>
      <c r="S196" s="42"/>
      <c r="T196" s="70"/>
      <c r="AT196" s="24" t="s">
        <v>182</v>
      </c>
      <c r="AU196" s="24" t="s">
        <v>80</v>
      </c>
    </row>
    <row r="197" spans="2:65" s="12" customFormat="1">
      <c r="B197" s="198"/>
      <c r="D197" s="193" t="s">
        <v>184</v>
      </c>
      <c r="E197" s="199" t="s">
        <v>5</v>
      </c>
      <c r="F197" s="200" t="s">
        <v>1330</v>
      </c>
      <c r="H197" s="201">
        <v>250</v>
      </c>
      <c r="I197" s="202"/>
      <c r="L197" s="198"/>
      <c r="M197" s="203"/>
      <c r="N197" s="204"/>
      <c r="O197" s="204"/>
      <c r="P197" s="204"/>
      <c r="Q197" s="204"/>
      <c r="R197" s="204"/>
      <c r="S197" s="204"/>
      <c r="T197" s="205"/>
      <c r="AT197" s="199" t="s">
        <v>184</v>
      </c>
      <c r="AU197" s="199" t="s">
        <v>80</v>
      </c>
      <c r="AV197" s="12" t="s">
        <v>80</v>
      </c>
      <c r="AW197" s="12" t="s">
        <v>35</v>
      </c>
      <c r="AX197" s="12" t="s">
        <v>78</v>
      </c>
      <c r="AY197" s="199" t="s">
        <v>167</v>
      </c>
    </row>
    <row r="198" spans="2:65" s="1" customFormat="1" ht="16.5" customHeight="1">
      <c r="B198" s="180"/>
      <c r="C198" s="181" t="s">
        <v>443</v>
      </c>
      <c r="D198" s="181" t="s">
        <v>169</v>
      </c>
      <c r="E198" s="182" t="s">
        <v>500</v>
      </c>
      <c r="F198" s="183" t="s">
        <v>504</v>
      </c>
      <c r="G198" s="184" t="s">
        <v>203</v>
      </c>
      <c r="H198" s="185">
        <v>250</v>
      </c>
      <c r="I198" s="186"/>
      <c r="J198" s="187">
        <f>ROUND(I198*H198,2)</f>
        <v>0</v>
      </c>
      <c r="K198" s="183" t="s">
        <v>5</v>
      </c>
      <c r="L198" s="41"/>
      <c r="M198" s="188" t="s">
        <v>5</v>
      </c>
      <c r="N198" s="189" t="s">
        <v>42</v>
      </c>
      <c r="O198" s="42"/>
      <c r="P198" s="190">
        <f>O198*H198</f>
        <v>0</v>
      </c>
      <c r="Q198" s="190">
        <v>0</v>
      </c>
      <c r="R198" s="190">
        <f>Q198*H198</f>
        <v>0</v>
      </c>
      <c r="S198" s="190">
        <v>0</v>
      </c>
      <c r="T198" s="191">
        <f>S198*H198</f>
        <v>0</v>
      </c>
      <c r="AR198" s="24" t="s">
        <v>502</v>
      </c>
      <c r="AT198" s="24" t="s">
        <v>169</v>
      </c>
      <c r="AU198" s="24" t="s">
        <v>80</v>
      </c>
      <c r="AY198" s="24" t="s">
        <v>167</v>
      </c>
      <c r="BE198" s="192">
        <f>IF(N198="základní",J198,0)</f>
        <v>0</v>
      </c>
      <c r="BF198" s="192">
        <f>IF(N198="snížená",J198,0)</f>
        <v>0</v>
      </c>
      <c r="BG198" s="192">
        <f>IF(N198="zákl. přenesená",J198,0)</f>
        <v>0</v>
      </c>
      <c r="BH198" s="192">
        <f>IF(N198="sníž. přenesená",J198,0)</f>
        <v>0</v>
      </c>
      <c r="BI198" s="192">
        <f>IF(N198="nulová",J198,0)</f>
        <v>0</v>
      </c>
      <c r="BJ198" s="24" t="s">
        <v>78</v>
      </c>
      <c r="BK198" s="192">
        <f>ROUND(I198*H198,2)</f>
        <v>0</v>
      </c>
      <c r="BL198" s="24" t="s">
        <v>502</v>
      </c>
      <c r="BM198" s="24" t="s">
        <v>1331</v>
      </c>
    </row>
    <row r="199" spans="2:65" s="1" customFormat="1">
      <c r="B199" s="41"/>
      <c r="D199" s="193" t="s">
        <v>175</v>
      </c>
      <c r="F199" s="194" t="s">
        <v>504</v>
      </c>
      <c r="I199" s="195"/>
      <c r="L199" s="41"/>
      <c r="M199" s="196"/>
      <c r="N199" s="42"/>
      <c r="O199" s="42"/>
      <c r="P199" s="42"/>
      <c r="Q199" s="42"/>
      <c r="R199" s="42"/>
      <c r="S199" s="42"/>
      <c r="T199" s="70"/>
      <c r="AT199" s="24" t="s">
        <v>175</v>
      </c>
      <c r="AU199" s="24" t="s">
        <v>80</v>
      </c>
    </row>
    <row r="200" spans="2:65" s="1" customFormat="1" ht="16.5" customHeight="1">
      <c r="B200" s="180"/>
      <c r="C200" s="209" t="s">
        <v>445</v>
      </c>
      <c r="D200" s="209" t="s">
        <v>339</v>
      </c>
      <c r="E200" s="210" t="s">
        <v>507</v>
      </c>
      <c r="F200" s="211" t="s">
        <v>1332</v>
      </c>
      <c r="G200" s="212" t="s">
        <v>203</v>
      </c>
      <c r="H200" s="213">
        <v>262.5</v>
      </c>
      <c r="I200" s="214"/>
      <c r="J200" s="215">
        <f>ROUND(I200*H200,2)</f>
        <v>0</v>
      </c>
      <c r="K200" s="211" t="s">
        <v>5</v>
      </c>
      <c r="L200" s="216"/>
      <c r="M200" s="217" t="s">
        <v>5</v>
      </c>
      <c r="N200" s="218" t="s">
        <v>42</v>
      </c>
      <c r="O200" s="42"/>
      <c r="P200" s="190">
        <f>O200*H200</f>
        <v>0</v>
      </c>
      <c r="Q200" s="190">
        <v>0</v>
      </c>
      <c r="R200" s="190">
        <f>Q200*H200</f>
        <v>0</v>
      </c>
      <c r="S200" s="190">
        <v>0</v>
      </c>
      <c r="T200" s="191">
        <f>S200*H200</f>
        <v>0</v>
      </c>
      <c r="AR200" s="24" t="s">
        <v>509</v>
      </c>
      <c r="AT200" s="24" t="s">
        <v>339</v>
      </c>
      <c r="AU200" s="24" t="s">
        <v>80</v>
      </c>
      <c r="AY200" s="24" t="s">
        <v>167</v>
      </c>
      <c r="BE200" s="192">
        <f>IF(N200="základní",J200,0)</f>
        <v>0</v>
      </c>
      <c r="BF200" s="192">
        <f>IF(N200="snížená",J200,0)</f>
        <v>0</v>
      </c>
      <c r="BG200" s="192">
        <f>IF(N200="zákl. přenesená",J200,0)</f>
        <v>0</v>
      </c>
      <c r="BH200" s="192">
        <f>IF(N200="sníž. přenesená",J200,0)</f>
        <v>0</v>
      </c>
      <c r="BI200" s="192">
        <f>IF(N200="nulová",J200,0)</f>
        <v>0</v>
      </c>
      <c r="BJ200" s="24" t="s">
        <v>78</v>
      </c>
      <c r="BK200" s="192">
        <f>ROUND(I200*H200,2)</f>
        <v>0</v>
      </c>
      <c r="BL200" s="24" t="s">
        <v>502</v>
      </c>
      <c r="BM200" s="24" t="s">
        <v>1333</v>
      </c>
    </row>
    <row r="201" spans="2:65" s="1" customFormat="1" ht="81">
      <c r="B201" s="41"/>
      <c r="D201" s="193" t="s">
        <v>175</v>
      </c>
      <c r="F201" s="194" t="s">
        <v>511</v>
      </c>
      <c r="I201" s="195"/>
      <c r="L201" s="41"/>
      <c r="M201" s="196"/>
      <c r="N201" s="42"/>
      <c r="O201" s="42"/>
      <c r="P201" s="42"/>
      <c r="Q201" s="42"/>
      <c r="R201" s="42"/>
      <c r="S201" s="42"/>
      <c r="T201" s="70"/>
      <c r="AT201" s="24" t="s">
        <v>175</v>
      </c>
      <c r="AU201" s="24" t="s">
        <v>80</v>
      </c>
    </row>
    <row r="202" spans="2:65" s="12" customFormat="1">
      <c r="B202" s="198"/>
      <c r="D202" s="193" t="s">
        <v>184</v>
      </c>
      <c r="F202" s="200" t="s">
        <v>1334</v>
      </c>
      <c r="H202" s="201">
        <v>262.5</v>
      </c>
      <c r="I202" s="202"/>
      <c r="L202" s="198"/>
      <c r="M202" s="234"/>
      <c r="N202" s="235"/>
      <c r="O202" s="235"/>
      <c r="P202" s="235"/>
      <c r="Q202" s="235"/>
      <c r="R202" s="235"/>
      <c r="S202" s="235"/>
      <c r="T202" s="236"/>
      <c r="AT202" s="199" t="s">
        <v>184</v>
      </c>
      <c r="AU202" s="199" t="s">
        <v>80</v>
      </c>
      <c r="AV202" s="12" t="s">
        <v>80</v>
      </c>
      <c r="AW202" s="12" t="s">
        <v>6</v>
      </c>
      <c r="AX202" s="12" t="s">
        <v>78</v>
      </c>
      <c r="AY202" s="199" t="s">
        <v>167</v>
      </c>
    </row>
    <row r="203" spans="2:65" s="1" customFormat="1" ht="6.95" customHeight="1">
      <c r="B203" s="56"/>
      <c r="C203" s="57"/>
      <c r="D203" s="57"/>
      <c r="E203" s="57"/>
      <c r="F203" s="57"/>
      <c r="G203" s="57"/>
      <c r="H203" s="57"/>
      <c r="I203" s="134"/>
      <c r="J203" s="57"/>
      <c r="K203" s="57"/>
      <c r="L203" s="41"/>
    </row>
  </sheetData>
  <autoFilter ref="C94:K202"/>
  <mergeCells count="13">
    <mergeCell ref="E87:H87"/>
    <mergeCell ref="G1:H1"/>
    <mergeCell ref="L2:V2"/>
    <mergeCell ref="E49:H49"/>
    <mergeCell ref="E51:H51"/>
    <mergeCell ref="J55:J56"/>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448"/>
  <sheetViews>
    <sheetView showGridLines="0" workbookViewId="0">
      <pane ySplit="1" topLeftCell="A394" activePane="bottomLeft" state="frozen"/>
      <selection pane="bottomLeft" activeCell="F412" sqref="F412"/>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103</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1335</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ROUND(J93,2)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ROUND(SUM(BE93:BE447), 2)</f>
        <v>0</v>
      </c>
      <c r="G32" s="42"/>
      <c r="H32" s="42"/>
      <c r="I32" s="126">
        <v>0.21</v>
      </c>
      <c r="J32" s="125">
        <f>ROUND(ROUND((SUM(BE93:BE447)), 2)*I32, 2)</f>
        <v>0</v>
      </c>
      <c r="K32" s="45"/>
    </row>
    <row r="33" spans="2:11" s="1" customFormat="1" ht="14.45" customHeight="1">
      <c r="B33" s="41"/>
      <c r="C33" s="42"/>
      <c r="D33" s="42"/>
      <c r="E33" s="49" t="s">
        <v>43</v>
      </c>
      <c r="F33" s="125">
        <f>ROUND(SUM(BF93:BF447), 2)</f>
        <v>0</v>
      </c>
      <c r="G33" s="42"/>
      <c r="H33" s="42"/>
      <c r="I33" s="126">
        <v>0.15</v>
      </c>
      <c r="J33" s="125">
        <f>ROUND(ROUND((SUM(BF93:BF447)), 2)*I33, 2)</f>
        <v>0</v>
      </c>
      <c r="K33" s="45"/>
    </row>
    <row r="34" spans="2:11" s="1" customFormat="1" ht="14.45" hidden="1" customHeight="1">
      <c r="B34" s="41"/>
      <c r="C34" s="42"/>
      <c r="D34" s="42"/>
      <c r="E34" s="49" t="s">
        <v>44</v>
      </c>
      <c r="F34" s="125">
        <f>ROUND(SUM(BG93:BG447), 2)</f>
        <v>0</v>
      </c>
      <c r="G34" s="42"/>
      <c r="H34" s="42"/>
      <c r="I34" s="126">
        <v>0.21</v>
      </c>
      <c r="J34" s="125">
        <v>0</v>
      </c>
      <c r="K34" s="45"/>
    </row>
    <row r="35" spans="2:11" s="1" customFormat="1" ht="14.45" hidden="1" customHeight="1">
      <c r="B35" s="41"/>
      <c r="C35" s="42"/>
      <c r="D35" s="42"/>
      <c r="E35" s="49" t="s">
        <v>45</v>
      </c>
      <c r="F35" s="125">
        <f>ROUND(SUM(BH93:BH447), 2)</f>
        <v>0</v>
      </c>
      <c r="G35" s="42"/>
      <c r="H35" s="42"/>
      <c r="I35" s="126">
        <v>0.15</v>
      </c>
      <c r="J35" s="125">
        <v>0</v>
      </c>
      <c r="K35" s="45"/>
    </row>
    <row r="36" spans="2:11" s="1" customFormat="1" ht="14.45" hidden="1" customHeight="1">
      <c r="B36" s="41"/>
      <c r="C36" s="42"/>
      <c r="D36" s="42"/>
      <c r="E36" s="49" t="s">
        <v>46</v>
      </c>
      <c r="F36" s="125">
        <f>ROUND(SUM(BI93:BI447),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007 - SO 107 Spojovací potrubí</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J93</f>
        <v>0</v>
      </c>
      <c r="K60" s="45"/>
      <c r="AU60" s="24" t="s">
        <v>142</v>
      </c>
    </row>
    <row r="61" spans="2:47" s="8" customFormat="1" ht="24.95" customHeight="1">
      <c r="B61" s="142"/>
      <c r="C61" s="143"/>
      <c r="D61" s="144" t="s">
        <v>143</v>
      </c>
      <c r="E61" s="145"/>
      <c r="F61" s="145"/>
      <c r="G61" s="145"/>
      <c r="H61" s="145"/>
      <c r="I61" s="146"/>
      <c r="J61" s="147">
        <f>J94</f>
        <v>0</v>
      </c>
      <c r="K61" s="148"/>
    </row>
    <row r="62" spans="2:47" s="9" customFormat="1" ht="19.899999999999999" customHeight="1">
      <c r="B62" s="149"/>
      <c r="C62" s="150"/>
      <c r="D62" s="151" t="s">
        <v>144</v>
      </c>
      <c r="E62" s="152"/>
      <c r="F62" s="152"/>
      <c r="G62" s="152"/>
      <c r="H62" s="152"/>
      <c r="I62" s="153"/>
      <c r="J62" s="154">
        <f>J95</f>
        <v>0</v>
      </c>
      <c r="K62" s="155"/>
    </row>
    <row r="63" spans="2:47" s="9" customFormat="1" ht="19.899999999999999" customHeight="1">
      <c r="B63" s="149"/>
      <c r="C63" s="150"/>
      <c r="D63" s="151" t="s">
        <v>514</v>
      </c>
      <c r="E63" s="152"/>
      <c r="F63" s="152"/>
      <c r="G63" s="152"/>
      <c r="H63" s="152"/>
      <c r="I63" s="153"/>
      <c r="J63" s="154">
        <f>J246</f>
        <v>0</v>
      </c>
      <c r="K63" s="155"/>
    </row>
    <row r="64" spans="2:47" s="9" customFormat="1" ht="19.899999999999999" customHeight="1">
      <c r="B64" s="149"/>
      <c r="C64" s="150"/>
      <c r="D64" s="151" t="s">
        <v>320</v>
      </c>
      <c r="E64" s="152"/>
      <c r="F64" s="152"/>
      <c r="G64" s="152"/>
      <c r="H64" s="152"/>
      <c r="I64" s="153"/>
      <c r="J64" s="154">
        <f>J253</f>
        <v>0</v>
      </c>
      <c r="K64" s="155"/>
    </row>
    <row r="65" spans="2:12" s="9" customFormat="1" ht="19.899999999999999" customHeight="1">
      <c r="B65" s="149"/>
      <c r="C65" s="150"/>
      <c r="D65" s="151" t="s">
        <v>321</v>
      </c>
      <c r="E65" s="152"/>
      <c r="F65" s="152"/>
      <c r="G65" s="152"/>
      <c r="H65" s="152"/>
      <c r="I65" s="153"/>
      <c r="J65" s="154">
        <f>J274</f>
        <v>0</v>
      </c>
      <c r="K65" s="155"/>
    </row>
    <row r="66" spans="2:12" s="9" customFormat="1" ht="19.899999999999999" customHeight="1">
      <c r="B66" s="149"/>
      <c r="C66" s="150"/>
      <c r="D66" s="151" t="s">
        <v>322</v>
      </c>
      <c r="E66" s="152"/>
      <c r="F66" s="152"/>
      <c r="G66" s="152"/>
      <c r="H66" s="152"/>
      <c r="I66" s="153"/>
      <c r="J66" s="154">
        <f>J294</f>
        <v>0</v>
      </c>
      <c r="K66" s="155"/>
    </row>
    <row r="67" spans="2:12" s="9" customFormat="1" ht="19.899999999999999" customHeight="1">
      <c r="B67" s="149"/>
      <c r="C67" s="150"/>
      <c r="D67" s="151" t="s">
        <v>145</v>
      </c>
      <c r="E67" s="152"/>
      <c r="F67" s="152"/>
      <c r="G67" s="152"/>
      <c r="H67" s="152"/>
      <c r="I67" s="153"/>
      <c r="J67" s="154">
        <f>J374</f>
        <v>0</v>
      </c>
      <c r="K67" s="155"/>
    </row>
    <row r="68" spans="2:12" s="9" customFormat="1" ht="19.899999999999999" customHeight="1">
      <c r="B68" s="149"/>
      <c r="C68" s="150"/>
      <c r="D68" s="151" t="s">
        <v>146</v>
      </c>
      <c r="E68" s="152"/>
      <c r="F68" s="152"/>
      <c r="G68" s="152"/>
      <c r="H68" s="152"/>
      <c r="I68" s="153"/>
      <c r="J68" s="154">
        <f>J417</f>
        <v>0</v>
      </c>
      <c r="K68" s="155"/>
    </row>
    <row r="69" spans="2:12" s="9" customFormat="1" ht="19.899999999999999" customHeight="1">
      <c r="B69" s="149"/>
      <c r="C69" s="150"/>
      <c r="D69" s="151" t="s">
        <v>147</v>
      </c>
      <c r="E69" s="152"/>
      <c r="F69" s="152"/>
      <c r="G69" s="152"/>
      <c r="H69" s="152"/>
      <c r="I69" s="153"/>
      <c r="J69" s="154">
        <f>J431</f>
        <v>0</v>
      </c>
      <c r="K69" s="155"/>
    </row>
    <row r="70" spans="2:12" s="8" customFormat="1" ht="24.95" customHeight="1">
      <c r="B70" s="142"/>
      <c r="C70" s="143"/>
      <c r="D70" s="144" t="s">
        <v>148</v>
      </c>
      <c r="E70" s="145"/>
      <c r="F70" s="145"/>
      <c r="G70" s="145"/>
      <c r="H70" s="145"/>
      <c r="I70" s="146"/>
      <c r="J70" s="147">
        <f>J434</f>
        <v>0</v>
      </c>
      <c r="K70" s="148"/>
    </row>
    <row r="71" spans="2:12" s="9" customFormat="1" ht="19.899999999999999" customHeight="1">
      <c r="B71" s="149"/>
      <c r="C71" s="150"/>
      <c r="D71" s="151" t="s">
        <v>149</v>
      </c>
      <c r="E71" s="152"/>
      <c r="F71" s="152"/>
      <c r="G71" s="152"/>
      <c r="H71" s="152"/>
      <c r="I71" s="153"/>
      <c r="J71" s="154">
        <f>J435</f>
        <v>0</v>
      </c>
      <c r="K71" s="155"/>
    </row>
    <row r="72" spans="2:12" s="1" customFormat="1" ht="21.75" customHeight="1">
      <c r="B72" s="41"/>
      <c r="C72" s="42"/>
      <c r="D72" s="42"/>
      <c r="E72" s="42"/>
      <c r="F72" s="42"/>
      <c r="G72" s="42"/>
      <c r="H72" s="42"/>
      <c r="I72" s="113"/>
      <c r="J72" s="42"/>
      <c r="K72" s="45"/>
    </row>
    <row r="73" spans="2:12" s="1" customFormat="1" ht="6.95" customHeight="1">
      <c r="B73" s="56"/>
      <c r="C73" s="57"/>
      <c r="D73" s="57"/>
      <c r="E73" s="57"/>
      <c r="F73" s="57"/>
      <c r="G73" s="57"/>
      <c r="H73" s="57"/>
      <c r="I73" s="134"/>
      <c r="J73" s="57"/>
      <c r="K73" s="58"/>
    </row>
    <row r="77" spans="2:12" s="1" customFormat="1" ht="6.95" customHeight="1">
      <c r="B77" s="59"/>
      <c r="C77" s="60"/>
      <c r="D77" s="60"/>
      <c r="E77" s="60"/>
      <c r="F77" s="60"/>
      <c r="G77" s="60"/>
      <c r="H77" s="60"/>
      <c r="I77" s="135"/>
      <c r="J77" s="60"/>
      <c r="K77" s="60"/>
      <c r="L77" s="41"/>
    </row>
    <row r="78" spans="2:12" s="1" customFormat="1" ht="36.950000000000003" customHeight="1">
      <c r="B78" s="41"/>
      <c r="C78" s="61" t="s">
        <v>151</v>
      </c>
      <c r="L78" s="41"/>
    </row>
    <row r="79" spans="2:12" s="1" customFormat="1" ht="6.95" customHeight="1">
      <c r="B79" s="41"/>
      <c r="L79" s="41"/>
    </row>
    <row r="80" spans="2:12" s="1" customFormat="1" ht="14.45" customHeight="1">
      <c r="B80" s="41"/>
      <c r="C80" s="63" t="s">
        <v>19</v>
      </c>
      <c r="L80" s="41"/>
    </row>
    <row r="81" spans="2:65" s="1" customFormat="1" ht="16.5" customHeight="1">
      <c r="B81" s="41"/>
      <c r="E81" s="463" t="str">
        <f>E7</f>
        <v>Rekonstrukce ČOV v Sanatoriu Jablunkov, a.s.</v>
      </c>
      <c r="F81" s="464"/>
      <c r="G81" s="464"/>
      <c r="H81" s="464"/>
      <c r="L81" s="41"/>
    </row>
    <row r="82" spans="2:65" ht="15">
      <c r="B82" s="28"/>
      <c r="C82" s="63" t="s">
        <v>134</v>
      </c>
      <c r="L82" s="28"/>
    </row>
    <row r="83" spans="2:65" s="1" customFormat="1" ht="16.5" customHeight="1">
      <c r="B83" s="41"/>
      <c r="E83" s="463" t="s">
        <v>135</v>
      </c>
      <c r="F83" s="457"/>
      <c r="G83" s="457"/>
      <c r="H83" s="457"/>
      <c r="L83" s="41"/>
    </row>
    <row r="84" spans="2:65" s="1" customFormat="1" ht="14.45" customHeight="1">
      <c r="B84" s="41"/>
      <c r="C84" s="63" t="s">
        <v>136</v>
      </c>
      <c r="L84" s="41"/>
    </row>
    <row r="85" spans="2:65" s="1" customFormat="1" ht="17.25" customHeight="1">
      <c r="B85" s="41"/>
      <c r="E85" s="434" t="str">
        <f>E11</f>
        <v>007 - SO 107 Spojovací potrubí</v>
      </c>
      <c r="F85" s="457"/>
      <c r="G85" s="457"/>
      <c r="H85" s="457"/>
      <c r="L85" s="41"/>
    </row>
    <row r="86" spans="2:65" s="1" customFormat="1" ht="6.95" customHeight="1">
      <c r="B86" s="41"/>
      <c r="L86" s="41"/>
    </row>
    <row r="87" spans="2:65" s="1" customFormat="1" ht="18" customHeight="1">
      <c r="B87" s="41"/>
      <c r="C87" s="63" t="s">
        <v>23</v>
      </c>
      <c r="F87" s="156" t="str">
        <f>F14</f>
        <v xml:space="preserve"> </v>
      </c>
      <c r="I87" s="157" t="s">
        <v>25</v>
      </c>
      <c r="J87" s="67" t="str">
        <f>IF(J14="","",J14)</f>
        <v>9. 7. 2018</v>
      </c>
      <c r="L87" s="41"/>
    </row>
    <row r="88" spans="2:65" s="1" customFormat="1" ht="6.95" customHeight="1">
      <c r="B88" s="41"/>
      <c r="L88" s="41"/>
    </row>
    <row r="89" spans="2:65" s="1" customFormat="1" ht="15">
      <c r="B89" s="41"/>
      <c r="C89" s="63" t="s">
        <v>27</v>
      </c>
      <c r="F89" s="156" t="str">
        <f>E17</f>
        <v>Sanatorium Jablunkov a.s.</v>
      </c>
      <c r="I89" s="157" t="s">
        <v>33</v>
      </c>
      <c r="J89" s="156" t="str">
        <f>E23</f>
        <v>Sweco Hydroprojekt a.s., divize Morava</v>
      </c>
      <c r="L89" s="41"/>
    </row>
    <row r="90" spans="2:65" s="1" customFormat="1" ht="14.45" customHeight="1">
      <c r="B90" s="41"/>
      <c r="C90" s="63" t="s">
        <v>31</v>
      </c>
      <c r="F90" s="156" t="str">
        <f>IF(E20="","",E20)</f>
        <v/>
      </c>
      <c r="L90" s="41"/>
    </row>
    <row r="91" spans="2:65" s="1" customFormat="1" ht="10.35" customHeight="1">
      <c r="B91" s="41"/>
      <c r="L91" s="41"/>
    </row>
    <row r="92" spans="2:65" s="10" customFormat="1" ht="29.25" customHeight="1">
      <c r="B92" s="158"/>
      <c r="C92" s="159" t="s">
        <v>152</v>
      </c>
      <c r="D92" s="160" t="s">
        <v>56</v>
      </c>
      <c r="E92" s="160" t="s">
        <v>52</v>
      </c>
      <c r="F92" s="160" t="s">
        <v>153</v>
      </c>
      <c r="G92" s="160" t="s">
        <v>154</v>
      </c>
      <c r="H92" s="160" t="s">
        <v>155</v>
      </c>
      <c r="I92" s="161" t="s">
        <v>156</v>
      </c>
      <c r="J92" s="160" t="s">
        <v>140</v>
      </c>
      <c r="K92" s="162" t="s">
        <v>157</v>
      </c>
      <c r="L92" s="158"/>
      <c r="M92" s="73" t="s">
        <v>158</v>
      </c>
      <c r="N92" s="74" t="s">
        <v>41</v>
      </c>
      <c r="O92" s="74" t="s">
        <v>159</v>
      </c>
      <c r="P92" s="74" t="s">
        <v>160</v>
      </c>
      <c r="Q92" s="74" t="s">
        <v>161</v>
      </c>
      <c r="R92" s="74" t="s">
        <v>162</v>
      </c>
      <c r="S92" s="74" t="s">
        <v>163</v>
      </c>
      <c r="T92" s="75" t="s">
        <v>164</v>
      </c>
    </row>
    <row r="93" spans="2:65" s="1" customFormat="1" ht="29.25" customHeight="1">
      <c r="B93" s="41"/>
      <c r="C93" s="77" t="s">
        <v>141</v>
      </c>
      <c r="J93" s="163">
        <f>BK93</f>
        <v>0</v>
      </c>
      <c r="L93" s="41"/>
      <c r="M93" s="76"/>
      <c r="N93" s="68"/>
      <c r="O93" s="68"/>
      <c r="P93" s="164">
        <f>P94+P434</f>
        <v>0</v>
      </c>
      <c r="Q93" s="68"/>
      <c r="R93" s="164">
        <f>R94+R434</f>
        <v>42.432208549999991</v>
      </c>
      <c r="S93" s="68"/>
      <c r="T93" s="165">
        <f>T94+T434</f>
        <v>31.87584</v>
      </c>
      <c r="AT93" s="24" t="s">
        <v>70</v>
      </c>
      <c r="AU93" s="24" t="s">
        <v>142</v>
      </c>
      <c r="BK93" s="166">
        <f>BK94+BK434</f>
        <v>0</v>
      </c>
    </row>
    <row r="94" spans="2:65" s="11" customFormat="1" ht="37.35" customHeight="1">
      <c r="B94" s="167"/>
      <c r="D94" s="168" t="s">
        <v>70</v>
      </c>
      <c r="E94" s="169" t="s">
        <v>165</v>
      </c>
      <c r="F94" s="169" t="s">
        <v>166</v>
      </c>
      <c r="I94" s="170"/>
      <c r="J94" s="171">
        <f>BK94</f>
        <v>0</v>
      </c>
      <c r="L94" s="167"/>
      <c r="M94" s="172"/>
      <c r="N94" s="173"/>
      <c r="O94" s="173"/>
      <c r="P94" s="174">
        <f>P95+P246+P253+P274+P294+P374+P417+P431</f>
        <v>0</v>
      </c>
      <c r="Q94" s="173"/>
      <c r="R94" s="174">
        <f>R95+R246+R253+R274+R294+R374+R417+R431</f>
        <v>42.432208549999991</v>
      </c>
      <c r="S94" s="173"/>
      <c r="T94" s="175">
        <f>T95+T246+T253+T274+T294+T374+T417+T431</f>
        <v>31.87584</v>
      </c>
      <c r="AR94" s="168" t="s">
        <v>78</v>
      </c>
      <c r="AT94" s="176" t="s">
        <v>70</v>
      </c>
      <c r="AU94" s="176" t="s">
        <v>71</v>
      </c>
      <c r="AY94" s="168" t="s">
        <v>167</v>
      </c>
      <c r="BK94" s="177">
        <f>BK95+BK246+BK253+BK274+BK294+BK374+BK417+BK431</f>
        <v>0</v>
      </c>
    </row>
    <row r="95" spans="2:65" s="11" customFormat="1" ht="19.899999999999999" customHeight="1">
      <c r="B95" s="167"/>
      <c r="D95" s="168" t="s">
        <v>70</v>
      </c>
      <c r="E95" s="178" t="s">
        <v>78</v>
      </c>
      <c r="F95" s="178" t="s">
        <v>168</v>
      </c>
      <c r="I95" s="170"/>
      <c r="J95" s="179">
        <f>BK95</f>
        <v>0</v>
      </c>
      <c r="L95" s="167"/>
      <c r="M95" s="172"/>
      <c r="N95" s="173"/>
      <c r="O95" s="173"/>
      <c r="P95" s="174">
        <f>SUM(P96:P245)</f>
        <v>0</v>
      </c>
      <c r="Q95" s="173"/>
      <c r="R95" s="174">
        <f>SUM(R96:R245)</f>
        <v>34.426415999999996</v>
      </c>
      <c r="S95" s="173"/>
      <c r="T95" s="175">
        <f>SUM(T96:T245)</f>
        <v>30.895</v>
      </c>
      <c r="AR95" s="168" t="s">
        <v>78</v>
      </c>
      <c r="AT95" s="176" t="s">
        <v>70</v>
      </c>
      <c r="AU95" s="176" t="s">
        <v>78</v>
      </c>
      <c r="AY95" s="168" t="s">
        <v>167</v>
      </c>
      <c r="BK95" s="177">
        <f>SUM(BK96:BK245)</f>
        <v>0</v>
      </c>
    </row>
    <row r="96" spans="2:65" s="1" customFormat="1" ht="25.5" customHeight="1">
      <c r="B96" s="180"/>
      <c r="C96" s="181" t="s">
        <v>78</v>
      </c>
      <c r="D96" s="181" t="s">
        <v>169</v>
      </c>
      <c r="E96" s="182" t="s">
        <v>822</v>
      </c>
      <c r="F96" s="183" t="s">
        <v>823</v>
      </c>
      <c r="G96" s="184" t="s">
        <v>230</v>
      </c>
      <c r="H96" s="185">
        <v>15</v>
      </c>
      <c r="I96" s="186"/>
      <c r="J96" s="187">
        <f>ROUND(I96*H96,2)</f>
        <v>0</v>
      </c>
      <c r="K96" s="183" t="s">
        <v>179</v>
      </c>
      <c r="L96" s="41"/>
      <c r="M96" s="188" t="s">
        <v>5</v>
      </c>
      <c r="N96" s="189" t="s">
        <v>42</v>
      </c>
      <c r="O96" s="42"/>
      <c r="P96" s="190">
        <f>O96*H96</f>
        <v>0</v>
      </c>
      <c r="Q96" s="190">
        <v>0</v>
      </c>
      <c r="R96" s="190">
        <f>Q96*H96</f>
        <v>0</v>
      </c>
      <c r="S96" s="190">
        <v>0.255</v>
      </c>
      <c r="T96" s="191">
        <f>S96*H96</f>
        <v>3.8250000000000002</v>
      </c>
      <c r="AR96" s="24" t="s">
        <v>173</v>
      </c>
      <c r="AT96" s="24" t="s">
        <v>169</v>
      </c>
      <c r="AU96" s="24" t="s">
        <v>80</v>
      </c>
      <c r="AY96" s="24" t="s">
        <v>167</v>
      </c>
      <c r="BE96" s="192">
        <f>IF(N96="základní",J96,0)</f>
        <v>0</v>
      </c>
      <c r="BF96" s="192">
        <f>IF(N96="snížená",J96,0)</f>
        <v>0</v>
      </c>
      <c r="BG96" s="192">
        <f>IF(N96="zákl. přenesená",J96,0)</f>
        <v>0</v>
      </c>
      <c r="BH96" s="192">
        <f>IF(N96="sníž. přenesená",J96,0)</f>
        <v>0</v>
      </c>
      <c r="BI96" s="192">
        <f>IF(N96="nulová",J96,0)</f>
        <v>0</v>
      </c>
      <c r="BJ96" s="24" t="s">
        <v>78</v>
      </c>
      <c r="BK96" s="192">
        <f>ROUND(I96*H96,2)</f>
        <v>0</v>
      </c>
      <c r="BL96" s="24" t="s">
        <v>173</v>
      </c>
      <c r="BM96" s="24" t="s">
        <v>1336</v>
      </c>
    </row>
    <row r="97" spans="2:65" s="1" customFormat="1" ht="40.5">
      <c r="B97" s="41"/>
      <c r="D97" s="193" t="s">
        <v>175</v>
      </c>
      <c r="F97" s="194" t="s">
        <v>825</v>
      </c>
      <c r="I97" s="195"/>
      <c r="L97" s="41"/>
      <c r="M97" s="196"/>
      <c r="N97" s="42"/>
      <c r="O97" s="42"/>
      <c r="P97" s="42"/>
      <c r="Q97" s="42"/>
      <c r="R97" s="42"/>
      <c r="S97" s="42"/>
      <c r="T97" s="70"/>
      <c r="AT97" s="24" t="s">
        <v>175</v>
      </c>
      <c r="AU97" s="24" t="s">
        <v>80</v>
      </c>
    </row>
    <row r="98" spans="2:65" s="1" customFormat="1" ht="27">
      <c r="B98" s="41"/>
      <c r="D98" s="193" t="s">
        <v>182</v>
      </c>
      <c r="F98" s="197" t="s">
        <v>1337</v>
      </c>
      <c r="I98" s="195"/>
      <c r="L98" s="41"/>
      <c r="M98" s="196"/>
      <c r="N98" s="42"/>
      <c r="O98" s="42"/>
      <c r="P98" s="42"/>
      <c r="Q98" s="42"/>
      <c r="R98" s="42"/>
      <c r="S98" s="42"/>
      <c r="T98" s="70"/>
      <c r="AT98" s="24" t="s">
        <v>182</v>
      </c>
      <c r="AU98" s="24" t="s">
        <v>80</v>
      </c>
    </row>
    <row r="99" spans="2:65" s="1" customFormat="1" ht="25.5" customHeight="1">
      <c r="B99" s="180"/>
      <c r="C99" s="181" t="s">
        <v>80</v>
      </c>
      <c r="D99" s="181" t="s">
        <v>169</v>
      </c>
      <c r="E99" s="182" t="s">
        <v>1338</v>
      </c>
      <c r="F99" s="183" t="s">
        <v>1339</v>
      </c>
      <c r="G99" s="184" t="s">
        <v>230</v>
      </c>
      <c r="H99" s="185">
        <v>39.4</v>
      </c>
      <c r="I99" s="186"/>
      <c r="J99" s="187">
        <f>ROUND(I99*H99,2)</f>
        <v>0</v>
      </c>
      <c r="K99" s="183" t="s">
        <v>179</v>
      </c>
      <c r="L99" s="41"/>
      <c r="M99" s="188" t="s">
        <v>5</v>
      </c>
      <c r="N99" s="189" t="s">
        <v>42</v>
      </c>
      <c r="O99" s="42"/>
      <c r="P99" s="190">
        <f>O99*H99</f>
        <v>0</v>
      </c>
      <c r="Q99" s="190">
        <v>0</v>
      </c>
      <c r="R99" s="190">
        <f>Q99*H99</f>
        <v>0</v>
      </c>
      <c r="S99" s="190">
        <v>0.3</v>
      </c>
      <c r="T99" s="191">
        <f>S99*H99</f>
        <v>11.819999999999999</v>
      </c>
      <c r="AR99" s="24" t="s">
        <v>173</v>
      </c>
      <c r="AT99" s="24" t="s">
        <v>169</v>
      </c>
      <c r="AU99" s="24" t="s">
        <v>80</v>
      </c>
      <c r="AY99" s="24" t="s">
        <v>167</v>
      </c>
      <c r="BE99" s="192">
        <f>IF(N99="základní",J99,0)</f>
        <v>0</v>
      </c>
      <c r="BF99" s="192">
        <f>IF(N99="snížená",J99,0)</f>
        <v>0</v>
      </c>
      <c r="BG99" s="192">
        <f>IF(N99="zákl. přenesená",J99,0)</f>
        <v>0</v>
      </c>
      <c r="BH99" s="192">
        <f>IF(N99="sníž. přenesená",J99,0)</f>
        <v>0</v>
      </c>
      <c r="BI99" s="192">
        <f>IF(N99="nulová",J99,0)</f>
        <v>0</v>
      </c>
      <c r="BJ99" s="24" t="s">
        <v>78</v>
      </c>
      <c r="BK99" s="192">
        <f>ROUND(I99*H99,2)</f>
        <v>0</v>
      </c>
      <c r="BL99" s="24" t="s">
        <v>173</v>
      </c>
      <c r="BM99" s="24" t="s">
        <v>1340</v>
      </c>
    </row>
    <row r="100" spans="2:65" s="1" customFormat="1" ht="40.5">
      <c r="B100" s="41"/>
      <c r="D100" s="193" t="s">
        <v>175</v>
      </c>
      <c r="F100" s="194" t="s">
        <v>1341</v>
      </c>
      <c r="I100" s="195"/>
      <c r="L100" s="41"/>
      <c r="M100" s="196"/>
      <c r="N100" s="42"/>
      <c r="O100" s="42"/>
      <c r="P100" s="42"/>
      <c r="Q100" s="42"/>
      <c r="R100" s="42"/>
      <c r="S100" s="42"/>
      <c r="T100" s="70"/>
      <c r="AT100" s="24" t="s">
        <v>175</v>
      </c>
      <c r="AU100" s="24" t="s">
        <v>80</v>
      </c>
    </row>
    <row r="101" spans="2:65" s="1" customFormat="1" ht="27">
      <c r="B101" s="41"/>
      <c r="D101" s="193" t="s">
        <v>182</v>
      </c>
      <c r="F101" s="197" t="s">
        <v>1337</v>
      </c>
      <c r="I101" s="195"/>
      <c r="L101" s="41"/>
      <c r="M101" s="196"/>
      <c r="N101" s="42"/>
      <c r="O101" s="42"/>
      <c r="P101" s="42"/>
      <c r="Q101" s="42"/>
      <c r="R101" s="42"/>
      <c r="S101" s="42"/>
      <c r="T101" s="70"/>
      <c r="AT101" s="24" t="s">
        <v>182</v>
      </c>
      <c r="AU101" s="24" t="s">
        <v>80</v>
      </c>
    </row>
    <row r="102" spans="2:65" s="14" customFormat="1">
      <c r="B102" s="227"/>
      <c r="D102" s="193" t="s">
        <v>184</v>
      </c>
      <c r="E102" s="228" t="s">
        <v>5</v>
      </c>
      <c r="F102" s="229" t="s">
        <v>1342</v>
      </c>
      <c r="H102" s="228" t="s">
        <v>5</v>
      </c>
      <c r="I102" s="230"/>
      <c r="L102" s="227"/>
      <c r="M102" s="231"/>
      <c r="N102" s="232"/>
      <c r="O102" s="232"/>
      <c r="P102" s="232"/>
      <c r="Q102" s="232"/>
      <c r="R102" s="232"/>
      <c r="S102" s="232"/>
      <c r="T102" s="233"/>
      <c r="AT102" s="228" t="s">
        <v>184</v>
      </c>
      <c r="AU102" s="228" t="s">
        <v>80</v>
      </c>
      <c r="AV102" s="14" t="s">
        <v>78</v>
      </c>
      <c r="AW102" s="14" t="s">
        <v>35</v>
      </c>
      <c r="AX102" s="14" t="s">
        <v>71</v>
      </c>
      <c r="AY102" s="228" t="s">
        <v>167</v>
      </c>
    </row>
    <row r="103" spans="2:65" s="12" customFormat="1">
      <c r="B103" s="198"/>
      <c r="D103" s="193" t="s">
        <v>184</v>
      </c>
      <c r="E103" s="199" t="s">
        <v>5</v>
      </c>
      <c r="F103" s="200" t="s">
        <v>1343</v>
      </c>
      <c r="H103" s="201">
        <v>24.4</v>
      </c>
      <c r="I103" s="202"/>
      <c r="L103" s="198"/>
      <c r="M103" s="203"/>
      <c r="N103" s="204"/>
      <c r="O103" s="204"/>
      <c r="P103" s="204"/>
      <c r="Q103" s="204"/>
      <c r="R103" s="204"/>
      <c r="S103" s="204"/>
      <c r="T103" s="205"/>
      <c r="AT103" s="199" t="s">
        <v>184</v>
      </c>
      <c r="AU103" s="199" t="s">
        <v>80</v>
      </c>
      <c r="AV103" s="12" t="s">
        <v>80</v>
      </c>
      <c r="AW103" s="12" t="s">
        <v>35</v>
      </c>
      <c r="AX103" s="12" t="s">
        <v>71</v>
      </c>
      <c r="AY103" s="199" t="s">
        <v>167</v>
      </c>
    </row>
    <row r="104" spans="2:65" s="14" customFormat="1">
      <c r="B104" s="227"/>
      <c r="D104" s="193" t="s">
        <v>184</v>
      </c>
      <c r="E104" s="228" t="s">
        <v>5</v>
      </c>
      <c r="F104" s="229" t="s">
        <v>1344</v>
      </c>
      <c r="H104" s="228" t="s">
        <v>5</v>
      </c>
      <c r="I104" s="230"/>
      <c r="L104" s="227"/>
      <c r="M104" s="231"/>
      <c r="N104" s="232"/>
      <c r="O104" s="232"/>
      <c r="P104" s="232"/>
      <c r="Q104" s="232"/>
      <c r="R104" s="232"/>
      <c r="S104" s="232"/>
      <c r="T104" s="233"/>
      <c r="AT104" s="228" t="s">
        <v>184</v>
      </c>
      <c r="AU104" s="228" t="s">
        <v>80</v>
      </c>
      <c r="AV104" s="14" t="s">
        <v>78</v>
      </c>
      <c r="AW104" s="14" t="s">
        <v>35</v>
      </c>
      <c r="AX104" s="14" t="s">
        <v>71</v>
      </c>
      <c r="AY104" s="228" t="s">
        <v>167</v>
      </c>
    </row>
    <row r="105" spans="2:65" s="12" customFormat="1">
      <c r="B105" s="198"/>
      <c r="D105" s="193" t="s">
        <v>184</v>
      </c>
      <c r="E105" s="199" t="s">
        <v>5</v>
      </c>
      <c r="F105" s="200" t="s">
        <v>1345</v>
      </c>
      <c r="H105" s="201">
        <v>5</v>
      </c>
      <c r="I105" s="202"/>
      <c r="L105" s="198"/>
      <c r="M105" s="203"/>
      <c r="N105" s="204"/>
      <c r="O105" s="204"/>
      <c r="P105" s="204"/>
      <c r="Q105" s="204"/>
      <c r="R105" s="204"/>
      <c r="S105" s="204"/>
      <c r="T105" s="205"/>
      <c r="AT105" s="199" t="s">
        <v>184</v>
      </c>
      <c r="AU105" s="199" t="s">
        <v>80</v>
      </c>
      <c r="AV105" s="12" t="s">
        <v>80</v>
      </c>
      <c r="AW105" s="12" t="s">
        <v>35</v>
      </c>
      <c r="AX105" s="12" t="s">
        <v>71</v>
      </c>
      <c r="AY105" s="199" t="s">
        <v>167</v>
      </c>
    </row>
    <row r="106" spans="2:65" s="12" customFormat="1">
      <c r="B106" s="198"/>
      <c r="D106" s="193" t="s">
        <v>184</v>
      </c>
      <c r="E106" s="199" t="s">
        <v>5</v>
      </c>
      <c r="F106" s="200" t="s">
        <v>1346</v>
      </c>
      <c r="H106" s="201">
        <v>10</v>
      </c>
      <c r="I106" s="202"/>
      <c r="L106" s="198"/>
      <c r="M106" s="203"/>
      <c r="N106" s="204"/>
      <c r="O106" s="204"/>
      <c r="P106" s="204"/>
      <c r="Q106" s="204"/>
      <c r="R106" s="204"/>
      <c r="S106" s="204"/>
      <c r="T106" s="205"/>
      <c r="AT106" s="199" t="s">
        <v>184</v>
      </c>
      <c r="AU106" s="199" t="s">
        <v>80</v>
      </c>
      <c r="AV106" s="12" t="s">
        <v>80</v>
      </c>
      <c r="AW106" s="12" t="s">
        <v>35</v>
      </c>
      <c r="AX106" s="12" t="s">
        <v>71</v>
      </c>
      <c r="AY106" s="199" t="s">
        <v>167</v>
      </c>
    </row>
    <row r="107" spans="2:65" s="13" customFormat="1">
      <c r="B107" s="219"/>
      <c r="D107" s="193" t="s">
        <v>184</v>
      </c>
      <c r="E107" s="220" t="s">
        <v>5</v>
      </c>
      <c r="F107" s="221" t="s">
        <v>350</v>
      </c>
      <c r="H107" s="222">
        <v>39.4</v>
      </c>
      <c r="I107" s="223"/>
      <c r="L107" s="219"/>
      <c r="M107" s="224"/>
      <c r="N107" s="225"/>
      <c r="O107" s="225"/>
      <c r="P107" s="225"/>
      <c r="Q107" s="225"/>
      <c r="R107" s="225"/>
      <c r="S107" s="225"/>
      <c r="T107" s="226"/>
      <c r="AT107" s="220" t="s">
        <v>184</v>
      </c>
      <c r="AU107" s="220" t="s">
        <v>80</v>
      </c>
      <c r="AV107" s="13" t="s">
        <v>173</v>
      </c>
      <c r="AW107" s="13" t="s">
        <v>35</v>
      </c>
      <c r="AX107" s="13" t="s">
        <v>78</v>
      </c>
      <c r="AY107" s="220" t="s">
        <v>167</v>
      </c>
    </row>
    <row r="108" spans="2:65" s="1" customFormat="1" ht="16.5" customHeight="1">
      <c r="B108" s="180"/>
      <c r="C108" s="181" t="s">
        <v>186</v>
      </c>
      <c r="D108" s="181" t="s">
        <v>169</v>
      </c>
      <c r="E108" s="182" t="s">
        <v>1347</v>
      </c>
      <c r="F108" s="183" t="s">
        <v>1348</v>
      </c>
      <c r="G108" s="184" t="s">
        <v>230</v>
      </c>
      <c r="H108" s="185">
        <v>24.4</v>
      </c>
      <c r="I108" s="186"/>
      <c r="J108" s="187">
        <f>ROUND(I108*H108,2)</f>
        <v>0</v>
      </c>
      <c r="K108" s="183" t="s">
        <v>179</v>
      </c>
      <c r="L108" s="41"/>
      <c r="M108" s="188" t="s">
        <v>5</v>
      </c>
      <c r="N108" s="189" t="s">
        <v>42</v>
      </c>
      <c r="O108" s="42"/>
      <c r="P108" s="190">
        <f>O108*H108</f>
        <v>0</v>
      </c>
      <c r="Q108" s="190">
        <v>0</v>
      </c>
      <c r="R108" s="190">
        <f>Q108*H108</f>
        <v>0</v>
      </c>
      <c r="S108" s="190">
        <v>0.625</v>
      </c>
      <c r="T108" s="191">
        <f>S108*H108</f>
        <v>15.25</v>
      </c>
      <c r="AR108" s="24" t="s">
        <v>173</v>
      </c>
      <c r="AT108" s="24" t="s">
        <v>169</v>
      </c>
      <c r="AU108" s="24" t="s">
        <v>80</v>
      </c>
      <c r="AY108" s="24" t="s">
        <v>167</v>
      </c>
      <c r="BE108" s="192">
        <f>IF(N108="základní",J108,0)</f>
        <v>0</v>
      </c>
      <c r="BF108" s="192">
        <f>IF(N108="snížená",J108,0)</f>
        <v>0</v>
      </c>
      <c r="BG108" s="192">
        <f>IF(N108="zákl. přenesená",J108,0)</f>
        <v>0</v>
      </c>
      <c r="BH108" s="192">
        <f>IF(N108="sníž. přenesená",J108,0)</f>
        <v>0</v>
      </c>
      <c r="BI108" s="192">
        <f>IF(N108="nulová",J108,0)</f>
        <v>0</v>
      </c>
      <c r="BJ108" s="24" t="s">
        <v>78</v>
      </c>
      <c r="BK108" s="192">
        <f>ROUND(I108*H108,2)</f>
        <v>0</v>
      </c>
      <c r="BL108" s="24" t="s">
        <v>173</v>
      </c>
      <c r="BM108" s="24" t="s">
        <v>1349</v>
      </c>
    </row>
    <row r="109" spans="2:65" s="1" customFormat="1" ht="40.5">
      <c r="B109" s="41"/>
      <c r="D109" s="193" t="s">
        <v>175</v>
      </c>
      <c r="F109" s="194" t="s">
        <v>1350</v>
      </c>
      <c r="I109" s="195"/>
      <c r="L109" s="41"/>
      <c r="M109" s="196"/>
      <c r="N109" s="42"/>
      <c r="O109" s="42"/>
      <c r="P109" s="42"/>
      <c r="Q109" s="42"/>
      <c r="R109" s="42"/>
      <c r="S109" s="42"/>
      <c r="T109" s="70"/>
      <c r="AT109" s="24" t="s">
        <v>175</v>
      </c>
      <c r="AU109" s="24" t="s">
        <v>80</v>
      </c>
    </row>
    <row r="110" spans="2:65" s="1" customFormat="1" ht="27">
      <c r="B110" s="41"/>
      <c r="D110" s="193" t="s">
        <v>182</v>
      </c>
      <c r="F110" s="197" t="s">
        <v>1337</v>
      </c>
      <c r="I110" s="195"/>
      <c r="L110" s="41"/>
      <c r="M110" s="196"/>
      <c r="N110" s="42"/>
      <c r="O110" s="42"/>
      <c r="P110" s="42"/>
      <c r="Q110" s="42"/>
      <c r="R110" s="42"/>
      <c r="S110" s="42"/>
      <c r="T110" s="70"/>
      <c r="AT110" s="24" t="s">
        <v>182</v>
      </c>
      <c r="AU110" s="24" t="s">
        <v>80</v>
      </c>
    </row>
    <row r="111" spans="2:65" s="1" customFormat="1" ht="16.5" customHeight="1">
      <c r="B111" s="180"/>
      <c r="C111" s="181" t="s">
        <v>173</v>
      </c>
      <c r="D111" s="181" t="s">
        <v>169</v>
      </c>
      <c r="E111" s="182" t="s">
        <v>1351</v>
      </c>
      <c r="F111" s="183" t="s">
        <v>1352</v>
      </c>
      <c r="G111" s="184" t="s">
        <v>178</v>
      </c>
      <c r="H111" s="185">
        <v>20</v>
      </c>
      <c r="I111" s="186"/>
      <c r="J111" s="187">
        <f>ROUND(I111*H111,2)</f>
        <v>0</v>
      </c>
      <c r="K111" s="183" t="s">
        <v>179</v>
      </c>
      <c r="L111" s="41"/>
      <c r="M111" s="188" t="s">
        <v>5</v>
      </c>
      <c r="N111" s="189" t="s">
        <v>42</v>
      </c>
      <c r="O111" s="42"/>
      <c r="P111" s="190">
        <f>O111*H111</f>
        <v>0</v>
      </c>
      <c r="Q111" s="190">
        <v>8.6800000000000002E-3</v>
      </c>
      <c r="R111" s="190">
        <f>Q111*H111</f>
        <v>0.1736</v>
      </c>
      <c r="S111" s="190">
        <v>0</v>
      </c>
      <c r="T111" s="191">
        <f>S111*H111</f>
        <v>0</v>
      </c>
      <c r="AR111" s="24" t="s">
        <v>173</v>
      </c>
      <c r="AT111" s="24" t="s">
        <v>169</v>
      </c>
      <c r="AU111" s="24" t="s">
        <v>80</v>
      </c>
      <c r="AY111" s="24" t="s">
        <v>167</v>
      </c>
      <c r="BE111" s="192">
        <f>IF(N111="základní",J111,0)</f>
        <v>0</v>
      </c>
      <c r="BF111" s="192">
        <f>IF(N111="snížená",J111,0)</f>
        <v>0</v>
      </c>
      <c r="BG111" s="192">
        <f>IF(N111="zákl. přenesená",J111,0)</f>
        <v>0</v>
      </c>
      <c r="BH111" s="192">
        <f>IF(N111="sníž. přenesená",J111,0)</f>
        <v>0</v>
      </c>
      <c r="BI111" s="192">
        <f>IF(N111="nulová",J111,0)</f>
        <v>0</v>
      </c>
      <c r="BJ111" s="24" t="s">
        <v>78</v>
      </c>
      <c r="BK111" s="192">
        <f>ROUND(I111*H111,2)</f>
        <v>0</v>
      </c>
      <c r="BL111" s="24" t="s">
        <v>173</v>
      </c>
      <c r="BM111" s="24" t="s">
        <v>1353</v>
      </c>
    </row>
    <row r="112" spans="2:65" s="1" customFormat="1" ht="54">
      <c r="B112" s="41"/>
      <c r="D112" s="193" t="s">
        <v>175</v>
      </c>
      <c r="F112" s="194" t="s">
        <v>1354</v>
      </c>
      <c r="I112" s="195"/>
      <c r="L112" s="41"/>
      <c r="M112" s="196"/>
      <c r="N112" s="42"/>
      <c r="O112" s="42"/>
      <c r="P112" s="42"/>
      <c r="Q112" s="42"/>
      <c r="R112" s="42"/>
      <c r="S112" s="42"/>
      <c r="T112" s="70"/>
      <c r="AT112" s="24" t="s">
        <v>175</v>
      </c>
      <c r="AU112" s="24" t="s">
        <v>80</v>
      </c>
    </row>
    <row r="113" spans="2:65" s="1" customFormat="1" ht="27">
      <c r="B113" s="41"/>
      <c r="D113" s="193" t="s">
        <v>182</v>
      </c>
      <c r="F113" s="197" t="s">
        <v>1337</v>
      </c>
      <c r="I113" s="195"/>
      <c r="L113" s="41"/>
      <c r="M113" s="196"/>
      <c r="N113" s="42"/>
      <c r="O113" s="42"/>
      <c r="P113" s="42"/>
      <c r="Q113" s="42"/>
      <c r="R113" s="42"/>
      <c r="S113" s="42"/>
      <c r="T113" s="70"/>
      <c r="AT113" s="24" t="s">
        <v>182</v>
      </c>
      <c r="AU113" s="24" t="s">
        <v>80</v>
      </c>
    </row>
    <row r="114" spans="2:65" s="12" customFormat="1">
      <c r="B114" s="198"/>
      <c r="D114" s="193" t="s">
        <v>184</v>
      </c>
      <c r="E114" s="199" t="s">
        <v>5</v>
      </c>
      <c r="F114" s="200" t="s">
        <v>1355</v>
      </c>
      <c r="H114" s="201">
        <v>20</v>
      </c>
      <c r="I114" s="202"/>
      <c r="L114" s="198"/>
      <c r="M114" s="203"/>
      <c r="N114" s="204"/>
      <c r="O114" s="204"/>
      <c r="P114" s="204"/>
      <c r="Q114" s="204"/>
      <c r="R114" s="204"/>
      <c r="S114" s="204"/>
      <c r="T114" s="205"/>
      <c r="AT114" s="199" t="s">
        <v>184</v>
      </c>
      <c r="AU114" s="199" t="s">
        <v>80</v>
      </c>
      <c r="AV114" s="12" t="s">
        <v>80</v>
      </c>
      <c r="AW114" s="12" t="s">
        <v>35</v>
      </c>
      <c r="AX114" s="12" t="s">
        <v>78</v>
      </c>
      <c r="AY114" s="199" t="s">
        <v>167</v>
      </c>
    </row>
    <row r="115" spans="2:65" s="1" customFormat="1" ht="16.5" customHeight="1">
      <c r="B115" s="180"/>
      <c r="C115" s="181" t="s">
        <v>200</v>
      </c>
      <c r="D115" s="181" t="s">
        <v>169</v>
      </c>
      <c r="E115" s="182" t="s">
        <v>1356</v>
      </c>
      <c r="F115" s="183" t="s">
        <v>1357</v>
      </c>
      <c r="G115" s="184" t="s">
        <v>178</v>
      </c>
      <c r="H115" s="185">
        <v>20</v>
      </c>
      <c r="I115" s="186"/>
      <c r="J115" s="187">
        <f>ROUND(I115*H115,2)</f>
        <v>0</v>
      </c>
      <c r="K115" s="183" t="s">
        <v>179</v>
      </c>
      <c r="L115" s="41"/>
      <c r="M115" s="188" t="s">
        <v>5</v>
      </c>
      <c r="N115" s="189" t="s">
        <v>42</v>
      </c>
      <c r="O115" s="42"/>
      <c r="P115" s="190">
        <f>O115*H115</f>
        <v>0</v>
      </c>
      <c r="Q115" s="190">
        <v>3.6900000000000002E-2</v>
      </c>
      <c r="R115" s="190">
        <f>Q115*H115</f>
        <v>0.73799999999999999</v>
      </c>
      <c r="S115" s="190">
        <v>0</v>
      </c>
      <c r="T115" s="191">
        <f>S115*H115</f>
        <v>0</v>
      </c>
      <c r="AR115" s="24" t="s">
        <v>173</v>
      </c>
      <c r="AT115" s="24" t="s">
        <v>169</v>
      </c>
      <c r="AU115" s="24" t="s">
        <v>80</v>
      </c>
      <c r="AY115" s="24" t="s">
        <v>167</v>
      </c>
      <c r="BE115" s="192">
        <f>IF(N115="základní",J115,0)</f>
        <v>0</v>
      </c>
      <c r="BF115" s="192">
        <f>IF(N115="snížená",J115,0)</f>
        <v>0</v>
      </c>
      <c r="BG115" s="192">
        <f>IF(N115="zákl. přenesená",J115,0)</f>
        <v>0</v>
      </c>
      <c r="BH115" s="192">
        <f>IF(N115="sníž. přenesená",J115,0)</f>
        <v>0</v>
      </c>
      <c r="BI115" s="192">
        <f>IF(N115="nulová",J115,0)</f>
        <v>0</v>
      </c>
      <c r="BJ115" s="24" t="s">
        <v>78</v>
      </c>
      <c r="BK115" s="192">
        <f>ROUND(I115*H115,2)</f>
        <v>0</v>
      </c>
      <c r="BL115" s="24" t="s">
        <v>173</v>
      </c>
      <c r="BM115" s="24" t="s">
        <v>1358</v>
      </c>
    </row>
    <row r="116" spans="2:65" s="1" customFormat="1" ht="54">
      <c r="B116" s="41"/>
      <c r="D116" s="193" t="s">
        <v>175</v>
      </c>
      <c r="F116" s="194" t="s">
        <v>1359</v>
      </c>
      <c r="I116" s="195"/>
      <c r="L116" s="41"/>
      <c r="M116" s="196"/>
      <c r="N116" s="42"/>
      <c r="O116" s="42"/>
      <c r="P116" s="42"/>
      <c r="Q116" s="42"/>
      <c r="R116" s="42"/>
      <c r="S116" s="42"/>
      <c r="T116" s="70"/>
      <c r="AT116" s="24" t="s">
        <v>175</v>
      </c>
      <c r="AU116" s="24" t="s">
        <v>80</v>
      </c>
    </row>
    <row r="117" spans="2:65" s="1" customFormat="1" ht="27">
      <c r="B117" s="41"/>
      <c r="D117" s="193" t="s">
        <v>182</v>
      </c>
      <c r="F117" s="197" t="s">
        <v>1337</v>
      </c>
      <c r="I117" s="195"/>
      <c r="L117" s="41"/>
      <c r="M117" s="196"/>
      <c r="N117" s="42"/>
      <c r="O117" s="42"/>
      <c r="P117" s="42"/>
      <c r="Q117" s="42"/>
      <c r="R117" s="42"/>
      <c r="S117" s="42"/>
      <c r="T117" s="70"/>
      <c r="AT117" s="24" t="s">
        <v>182</v>
      </c>
      <c r="AU117" s="24" t="s">
        <v>80</v>
      </c>
    </row>
    <row r="118" spans="2:65" s="12" customFormat="1">
      <c r="B118" s="198"/>
      <c r="D118" s="193" t="s">
        <v>184</v>
      </c>
      <c r="E118" s="199" t="s">
        <v>5</v>
      </c>
      <c r="F118" s="200" t="s">
        <v>1355</v>
      </c>
      <c r="H118" s="201">
        <v>20</v>
      </c>
      <c r="I118" s="202"/>
      <c r="L118" s="198"/>
      <c r="M118" s="203"/>
      <c r="N118" s="204"/>
      <c r="O118" s="204"/>
      <c r="P118" s="204"/>
      <c r="Q118" s="204"/>
      <c r="R118" s="204"/>
      <c r="S118" s="204"/>
      <c r="T118" s="205"/>
      <c r="AT118" s="199" t="s">
        <v>184</v>
      </c>
      <c r="AU118" s="199" t="s">
        <v>80</v>
      </c>
      <c r="AV118" s="12" t="s">
        <v>80</v>
      </c>
      <c r="AW118" s="12" t="s">
        <v>35</v>
      </c>
      <c r="AX118" s="12" t="s">
        <v>78</v>
      </c>
      <c r="AY118" s="199" t="s">
        <v>167</v>
      </c>
    </row>
    <row r="119" spans="2:65" s="1" customFormat="1" ht="25.5" customHeight="1">
      <c r="B119" s="180"/>
      <c r="C119" s="181" t="s">
        <v>206</v>
      </c>
      <c r="D119" s="181" t="s">
        <v>169</v>
      </c>
      <c r="E119" s="182" t="s">
        <v>1360</v>
      </c>
      <c r="F119" s="183" t="s">
        <v>1361</v>
      </c>
      <c r="G119" s="184" t="s">
        <v>336</v>
      </c>
      <c r="H119" s="185">
        <v>32.158999999999999</v>
      </c>
      <c r="I119" s="186"/>
      <c r="J119" s="187">
        <f>ROUND(I119*H119,2)</f>
        <v>0</v>
      </c>
      <c r="K119" s="183" t="s">
        <v>179</v>
      </c>
      <c r="L119" s="41"/>
      <c r="M119" s="188" t="s">
        <v>5</v>
      </c>
      <c r="N119" s="189" t="s">
        <v>42</v>
      </c>
      <c r="O119" s="42"/>
      <c r="P119" s="190">
        <f>O119*H119</f>
        <v>0</v>
      </c>
      <c r="Q119" s="190">
        <v>0</v>
      </c>
      <c r="R119" s="190">
        <f>Q119*H119</f>
        <v>0</v>
      </c>
      <c r="S119" s="190">
        <v>0</v>
      </c>
      <c r="T119" s="191">
        <f>S119*H119</f>
        <v>0</v>
      </c>
      <c r="AR119" s="24" t="s">
        <v>173</v>
      </c>
      <c r="AT119" s="24" t="s">
        <v>169</v>
      </c>
      <c r="AU119" s="24" t="s">
        <v>80</v>
      </c>
      <c r="AY119" s="24" t="s">
        <v>167</v>
      </c>
      <c r="BE119" s="192">
        <f>IF(N119="základní",J119,0)</f>
        <v>0</v>
      </c>
      <c r="BF119" s="192">
        <f>IF(N119="snížená",J119,0)</f>
        <v>0</v>
      </c>
      <c r="BG119" s="192">
        <f>IF(N119="zákl. přenesená",J119,0)</f>
        <v>0</v>
      </c>
      <c r="BH119" s="192">
        <f>IF(N119="sníž. přenesená",J119,0)</f>
        <v>0</v>
      </c>
      <c r="BI119" s="192">
        <f>IF(N119="nulová",J119,0)</f>
        <v>0</v>
      </c>
      <c r="BJ119" s="24" t="s">
        <v>78</v>
      </c>
      <c r="BK119" s="192">
        <f>ROUND(I119*H119,2)</f>
        <v>0</v>
      </c>
      <c r="BL119" s="24" t="s">
        <v>173</v>
      </c>
      <c r="BM119" s="24" t="s">
        <v>1362</v>
      </c>
    </row>
    <row r="120" spans="2:65" s="1" customFormat="1" ht="27">
      <c r="B120" s="41"/>
      <c r="D120" s="193" t="s">
        <v>175</v>
      </c>
      <c r="F120" s="194" t="s">
        <v>1363</v>
      </c>
      <c r="I120" s="195"/>
      <c r="L120" s="41"/>
      <c r="M120" s="196"/>
      <c r="N120" s="42"/>
      <c r="O120" s="42"/>
      <c r="P120" s="42"/>
      <c r="Q120" s="42"/>
      <c r="R120" s="42"/>
      <c r="S120" s="42"/>
      <c r="T120" s="70"/>
      <c r="AT120" s="24" t="s">
        <v>175</v>
      </c>
      <c r="AU120" s="24" t="s">
        <v>80</v>
      </c>
    </row>
    <row r="121" spans="2:65" s="14" customFormat="1">
      <c r="B121" s="227"/>
      <c r="D121" s="193" t="s">
        <v>184</v>
      </c>
      <c r="E121" s="228" t="s">
        <v>5</v>
      </c>
      <c r="F121" s="229" t="s">
        <v>1364</v>
      </c>
      <c r="H121" s="228" t="s">
        <v>5</v>
      </c>
      <c r="I121" s="230"/>
      <c r="L121" s="227"/>
      <c r="M121" s="231"/>
      <c r="N121" s="232"/>
      <c r="O121" s="232"/>
      <c r="P121" s="232"/>
      <c r="Q121" s="232"/>
      <c r="R121" s="232"/>
      <c r="S121" s="232"/>
      <c r="T121" s="233"/>
      <c r="AT121" s="228" t="s">
        <v>184</v>
      </c>
      <c r="AU121" s="228" t="s">
        <v>80</v>
      </c>
      <c r="AV121" s="14" t="s">
        <v>78</v>
      </c>
      <c r="AW121" s="14" t="s">
        <v>35</v>
      </c>
      <c r="AX121" s="14" t="s">
        <v>71</v>
      </c>
      <c r="AY121" s="228" t="s">
        <v>167</v>
      </c>
    </row>
    <row r="122" spans="2:65" s="12" customFormat="1">
      <c r="B122" s="198"/>
      <c r="D122" s="193" t="s">
        <v>184</v>
      </c>
      <c r="E122" s="199" t="s">
        <v>5</v>
      </c>
      <c r="F122" s="200" t="s">
        <v>1365</v>
      </c>
      <c r="H122" s="201">
        <v>32.158999999999999</v>
      </c>
      <c r="I122" s="202"/>
      <c r="L122" s="198"/>
      <c r="M122" s="203"/>
      <c r="N122" s="204"/>
      <c r="O122" s="204"/>
      <c r="P122" s="204"/>
      <c r="Q122" s="204"/>
      <c r="R122" s="204"/>
      <c r="S122" s="204"/>
      <c r="T122" s="205"/>
      <c r="AT122" s="199" t="s">
        <v>184</v>
      </c>
      <c r="AU122" s="199" t="s">
        <v>80</v>
      </c>
      <c r="AV122" s="12" t="s">
        <v>80</v>
      </c>
      <c r="AW122" s="12" t="s">
        <v>35</v>
      </c>
      <c r="AX122" s="12" t="s">
        <v>78</v>
      </c>
      <c r="AY122" s="199" t="s">
        <v>167</v>
      </c>
    </row>
    <row r="123" spans="2:65" s="1" customFormat="1" ht="16.5" customHeight="1">
      <c r="B123" s="180"/>
      <c r="C123" s="181" t="s">
        <v>212</v>
      </c>
      <c r="D123" s="181" t="s">
        <v>169</v>
      </c>
      <c r="E123" s="182" t="s">
        <v>526</v>
      </c>
      <c r="F123" s="183" t="s">
        <v>527</v>
      </c>
      <c r="G123" s="184" t="s">
        <v>336</v>
      </c>
      <c r="H123" s="185">
        <v>27.105</v>
      </c>
      <c r="I123" s="186"/>
      <c r="J123" s="187">
        <f>ROUND(I123*H123,2)</f>
        <v>0</v>
      </c>
      <c r="K123" s="183" t="s">
        <v>179</v>
      </c>
      <c r="L123" s="41"/>
      <c r="M123" s="188" t="s">
        <v>5</v>
      </c>
      <c r="N123" s="189" t="s">
        <v>42</v>
      </c>
      <c r="O123" s="42"/>
      <c r="P123" s="190">
        <f>O123*H123</f>
        <v>0</v>
      </c>
      <c r="Q123" s="190">
        <v>0</v>
      </c>
      <c r="R123" s="190">
        <f>Q123*H123</f>
        <v>0</v>
      </c>
      <c r="S123" s="190">
        <v>0</v>
      </c>
      <c r="T123" s="191">
        <f>S123*H123</f>
        <v>0</v>
      </c>
      <c r="AR123" s="24" t="s">
        <v>173</v>
      </c>
      <c r="AT123" s="24" t="s">
        <v>169</v>
      </c>
      <c r="AU123" s="24" t="s">
        <v>80</v>
      </c>
      <c r="AY123" s="24" t="s">
        <v>167</v>
      </c>
      <c r="BE123" s="192">
        <f>IF(N123="základní",J123,0)</f>
        <v>0</v>
      </c>
      <c r="BF123" s="192">
        <f>IF(N123="snížená",J123,0)</f>
        <v>0</v>
      </c>
      <c r="BG123" s="192">
        <f>IF(N123="zákl. přenesená",J123,0)</f>
        <v>0</v>
      </c>
      <c r="BH123" s="192">
        <f>IF(N123="sníž. přenesená",J123,0)</f>
        <v>0</v>
      </c>
      <c r="BI123" s="192">
        <f>IF(N123="nulová",J123,0)</f>
        <v>0</v>
      </c>
      <c r="BJ123" s="24" t="s">
        <v>78</v>
      </c>
      <c r="BK123" s="192">
        <f>ROUND(I123*H123,2)</f>
        <v>0</v>
      </c>
      <c r="BL123" s="24" t="s">
        <v>173</v>
      </c>
      <c r="BM123" s="24" t="s">
        <v>1366</v>
      </c>
    </row>
    <row r="124" spans="2:65" s="1" customFormat="1" ht="27">
      <c r="B124" s="41"/>
      <c r="D124" s="193" t="s">
        <v>175</v>
      </c>
      <c r="F124" s="194" t="s">
        <v>529</v>
      </c>
      <c r="I124" s="195"/>
      <c r="L124" s="41"/>
      <c r="M124" s="196"/>
      <c r="N124" s="42"/>
      <c r="O124" s="42"/>
      <c r="P124" s="42"/>
      <c r="Q124" s="42"/>
      <c r="R124" s="42"/>
      <c r="S124" s="42"/>
      <c r="T124" s="70"/>
      <c r="AT124" s="24" t="s">
        <v>175</v>
      </c>
      <c r="AU124" s="24" t="s">
        <v>80</v>
      </c>
    </row>
    <row r="125" spans="2:65" s="1" customFormat="1" ht="27">
      <c r="B125" s="41"/>
      <c r="D125" s="193" t="s">
        <v>182</v>
      </c>
      <c r="F125" s="197" t="s">
        <v>1337</v>
      </c>
      <c r="I125" s="195"/>
      <c r="L125" s="41"/>
      <c r="M125" s="196"/>
      <c r="N125" s="42"/>
      <c r="O125" s="42"/>
      <c r="P125" s="42"/>
      <c r="Q125" s="42"/>
      <c r="R125" s="42"/>
      <c r="S125" s="42"/>
      <c r="T125" s="70"/>
      <c r="AT125" s="24" t="s">
        <v>182</v>
      </c>
      <c r="AU125" s="24" t="s">
        <v>80</v>
      </c>
    </row>
    <row r="126" spans="2:65" s="12" customFormat="1">
      <c r="B126" s="198"/>
      <c r="D126" s="193" t="s">
        <v>184</v>
      </c>
      <c r="E126" s="199" t="s">
        <v>5</v>
      </c>
      <c r="F126" s="200" t="s">
        <v>1367</v>
      </c>
      <c r="H126" s="201">
        <v>26.73</v>
      </c>
      <c r="I126" s="202"/>
      <c r="L126" s="198"/>
      <c r="M126" s="203"/>
      <c r="N126" s="204"/>
      <c r="O126" s="204"/>
      <c r="P126" s="204"/>
      <c r="Q126" s="204"/>
      <c r="R126" s="204"/>
      <c r="S126" s="204"/>
      <c r="T126" s="205"/>
      <c r="AT126" s="199" t="s">
        <v>184</v>
      </c>
      <c r="AU126" s="199" t="s">
        <v>80</v>
      </c>
      <c r="AV126" s="12" t="s">
        <v>80</v>
      </c>
      <c r="AW126" s="12" t="s">
        <v>35</v>
      </c>
      <c r="AX126" s="12" t="s">
        <v>71</v>
      </c>
      <c r="AY126" s="199" t="s">
        <v>167</v>
      </c>
    </row>
    <row r="127" spans="2:65" s="12" customFormat="1">
      <c r="B127" s="198"/>
      <c r="D127" s="193" t="s">
        <v>184</v>
      </c>
      <c r="E127" s="199" t="s">
        <v>5</v>
      </c>
      <c r="F127" s="200" t="s">
        <v>1368</v>
      </c>
      <c r="H127" s="201">
        <v>0.375</v>
      </c>
      <c r="I127" s="202"/>
      <c r="L127" s="198"/>
      <c r="M127" s="203"/>
      <c r="N127" s="204"/>
      <c r="O127" s="204"/>
      <c r="P127" s="204"/>
      <c r="Q127" s="204"/>
      <c r="R127" s="204"/>
      <c r="S127" s="204"/>
      <c r="T127" s="205"/>
      <c r="AT127" s="199" t="s">
        <v>184</v>
      </c>
      <c r="AU127" s="199" t="s">
        <v>80</v>
      </c>
      <c r="AV127" s="12" t="s">
        <v>80</v>
      </c>
      <c r="AW127" s="12" t="s">
        <v>35</v>
      </c>
      <c r="AX127" s="12" t="s">
        <v>71</v>
      </c>
      <c r="AY127" s="199" t="s">
        <v>167</v>
      </c>
    </row>
    <row r="128" spans="2:65" s="13" customFormat="1">
      <c r="B128" s="219"/>
      <c r="D128" s="193" t="s">
        <v>184</v>
      </c>
      <c r="E128" s="220" t="s">
        <v>5</v>
      </c>
      <c r="F128" s="221" t="s">
        <v>350</v>
      </c>
      <c r="H128" s="222">
        <v>27.105</v>
      </c>
      <c r="I128" s="223"/>
      <c r="L128" s="219"/>
      <c r="M128" s="224"/>
      <c r="N128" s="225"/>
      <c r="O128" s="225"/>
      <c r="P128" s="225"/>
      <c r="Q128" s="225"/>
      <c r="R128" s="225"/>
      <c r="S128" s="225"/>
      <c r="T128" s="226"/>
      <c r="AT128" s="220" t="s">
        <v>184</v>
      </c>
      <c r="AU128" s="220" t="s">
        <v>80</v>
      </c>
      <c r="AV128" s="13" t="s">
        <v>173</v>
      </c>
      <c r="AW128" s="13" t="s">
        <v>35</v>
      </c>
      <c r="AX128" s="13" t="s">
        <v>78</v>
      </c>
      <c r="AY128" s="220" t="s">
        <v>167</v>
      </c>
    </row>
    <row r="129" spans="2:65" s="1" customFormat="1" ht="16.5" customHeight="1">
      <c r="B129" s="180"/>
      <c r="C129" s="181" t="s">
        <v>217</v>
      </c>
      <c r="D129" s="181" t="s">
        <v>169</v>
      </c>
      <c r="E129" s="182" t="s">
        <v>1369</v>
      </c>
      <c r="F129" s="183" t="s">
        <v>1370</v>
      </c>
      <c r="G129" s="184" t="s">
        <v>336</v>
      </c>
      <c r="H129" s="185">
        <v>107.19499999999999</v>
      </c>
      <c r="I129" s="186"/>
      <c r="J129" s="187">
        <f>ROUND(I129*H129,2)</f>
        <v>0</v>
      </c>
      <c r="K129" s="183" t="s">
        <v>179</v>
      </c>
      <c r="L129" s="41"/>
      <c r="M129" s="188" t="s">
        <v>5</v>
      </c>
      <c r="N129" s="189" t="s">
        <v>42</v>
      </c>
      <c r="O129" s="42"/>
      <c r="P129" s="190">
        <f>O129*H129</f>
        <v>0</v>
      </c>
      <c r="Q129" s="190">
        <v>0</v>
      </c>
      <c r="R129" s="190">
        <f>Q129*H129</f>
        <v>0</v>
      </c>
      <c r="S129" s="190">
        <v>0</v>
      </c>
      <c r="T129" s="191">
        <f>S129*H129</f>
        <v>0</v>
      </c>
      <c r="AR129" s="24" t="s">
        <v>173</v>
      </c>
      <c r="AT129" s="24" t="s">
        <v>169</v>
      </c>
      <c r="AU129" s="24" t="s">
        <v>80</v>
      </c>
      <c r="AY129" s="24" t="s">
        <v>167</v>
      </c>
      <c r="BE129" s="192">
        <f>IF(N129="základní",J129,0)</f>
        <v>0</v>
      </c>
      <c r="BF129" s="192">
        <f>IF(N129="snížená",J129,0)</f>
        <v>0</v>
      </c>
      <c r="BG129" s="192">
        <f>IF(N129="zákl. přenesená",J129,0)</f>
        <v>0</v>
      </c>
      <c r="BH129" s="192">
        <f>IF(N129="sníž. přenesená",J129,0)</f>
        <v>0</v>
      </c>
      <c r="BI129" s="192">
        <f>IF(N129="nulová",J129,0)</f>
        <v>0</v>
      </c>
      <c r="BJ129" s="24" t="s">
        <v>78</v>
      </c>
      <c r="BK129" s="192">
        <f>ROUND(I129*H129,2)</f>
        <v>0</v>
      </c>
      <c r="BL129" s="24" t="s">
        <v>173</v>
      </c>
      <c r="BM129" s="24" t="s">
        <v>1371</v>
      </c>
    </row>
    <row r="130" spans="2:65" s="1" customFormat="1" ht="27">
      <c r="B130" s="41"/>
      <c r="D130" s="193" t="s">
        <v>175</v>
      </c>
      <c r="F130" s="194" t="s">
        <v>1372</v>
      </c>
      <c r="I130" s="195"/>
      <c r="L130" s="41"/>
      <c r="M130" s="196"/>
      <c r="N130" s="42"/>
      <c r="O130" s="42"/>
      <c r="P130" s="42"/>
      <c r="Q130" s="42"/>
      <c r="R130" s="42"/>
      <c r="S130" s="42"/>
      <c r="T130" s="70"/>
      <c r="AT130" s="24" t="s">
        <v>175</v>
      </c>
      <c r="AU130" s="24" t="s">
        <v>80</v>
      </c>
    </row>
    <row r="131" spans="2:65" s="1" customFormat="1" ht="27">
      <c r="B131" s="41"/>
      <c r="D131" s="193" t="s">
        <v>182</v>
      </c>
      <c r="F131" s="197" t="s">
        <v>1337</v>
      </c>
      <c r="I131" s="195"/>
      <c r="L131" s="41"/>
      <c r="M131" s="196"/>
      <c r="N131" s="42"/>
      <c r="O131" s="42"/>
      <c r="P131" s="42"/>
      <c r="Q131" s="42"/>
      <c r="R131" s="42"/>
      <c r="S131" s="42"/>
      <c r="T131" s="70"/>
      <c r="AT131" s="24" t="s">
        <v>182</v>
      </c>
      <c r="AU131" s="24" t="s">
        <v>80</v>
      </c>
    </row>
    <row r="132" spans="2:65" s="14" customFormat="1">
      <c r="B132" s="227"/>
      <c r="D132" s="193" t="s">
        <v>184</v>
      </c>
      <c r="E132" s="228" t="s">
        <v>5</v>
      </c>
      <c r="F132" s="229" t="s">
        <v>1373</v>
      </c>
      <c r="H132" s="228" t="s">
        <v>5</v>
      </c>
      <c r="I132" s="230"/>
      <c r="L132" s="227"/>
      <c r="M132" s="231"/>
      <c r="N132" s="232"/>
      <c r="O132" s="232"/>
      <c r="P132" s="232"/>
      <c r="Q132" s="232"/>
      <c r="R132" s="232"/>
      <c r="S132" s="232"/>
      <c r="T132" s="233"/>
      <c r="AT132" s="228" t="s">
        <v>184</v>
      </c>
      <c r="AU132" s="228" t="s">
        <v>80</v>
      </c>
      <c r="AV132" s="14" t="s">
        <v>78</v>
      </c>
      <c r="AW132" s="14" t="s">
        <v>35</v>
      </c>
      <c r="AX132" s="14" t="s">
        <v>71</v>
      </c>
      <c r="AY132" s="228" t="s">
        <v>167</v>
      </c>
    </row>
    <row r="133" spans="2:65" s="12" customFormat="1">
      <c r="B133" s="198"/>
      <c r="D133" s="193" t="s">
        <v>184</v>
      </c>
      <c r="E133" s="199" t="s">
        <v>5</v>
      </c>
      <c r="F133" s="200" t="s">
        <v>1374</v>
      </c>
      <c r="H133" s="201">
        <v>18.2</v>
      </c>
      <c r="I133" s="202"/>
      <c r="L133" s="198"/>
      <c r="M133" s="203"/>
      <c r="N133" s="204"/>
      <c r="O133" s="204"/>
      <c r="P133" s="204"/>
      <c r="Q133" s="204"/>
      <c r="R133" s="204"/>
      <c r="S133" s="204"/>
      <c r="T133" s="205"/>
      <c r="AT133" s="199" t="s">
        <v>184</v>
      </c>
      <c r="AU133" s="199" t="s">
        <v>80</v>
      </c>
      <c r="AV133" s="12" t="s">
        <v>80</v>
      </c>
      <c r="AW133" s="12" t="s">
        <v>35</v>
      </c>
      <c r="AX133" s="12" t="s">
        <v>71</v>
      </c>
      <c r="AY133" s="199" t="s">
        <v>167</v>
      </c>
    </row>
    <row r="134" spans="2:65" s="12" customFormat="1">
      <c r="B134" s="198"/>
      <c r="D134" s="193" t="s">
        <v>184</v>
      </c>
      <c r="E134" s="199" t="s">
        <v>5</v>
      </c>
      <c r="F134" s="200" t="s">
        <v>1375</v>
      </c>
      <c r="H134" s="201">
        <v>5.74</v>
      </c>
      <c r="I134" s="202"/>
      <c r="L134" s="198"/>
      <c r="M134" s="203"/>
      <c r="N134" s="204"/>
      <c r="O134" s="204"/>
      <c r="P134" s="204"/>
      <c r="Q134" s="204"/>
      <c r="R134" s="204"/>
      <c r="S134" s="204"/>
      <c r="T134" s="205"/>
      <c r="AT134" s="199" t="s">
        <v>184</v>
      </c>
      <c r="AU134" s="199" t="s">
        <v>80</v>
      </c>
      <c r="AV134" s="12" t="s">
        <v>80</v>
      </c>
      <c r="AW134" s="12" t="s">
        <v>35</v>
      </c>
      <c r="AX134" s="12" t="s">
        <v>71</v>
      </c>
      <c r="AY134" s="199" t="s">
        <v>167</v>
      </c>
    </row>
    <row r="135" spans="2:65" s="12" customFormat="1">
      <c r="B135" s="198"/>
      <c r="D135" s="193" t="s">
        <v>184</v>
      </c>
      <c r="E135" s="199" t="s">
        <v>5</v>
      </c>
      <c r="F135" s="200" t="s">
        <v>1376</v>
      </c>
      <c r="H135" s="201">
        <v>10.7</v>
      </c>
      <c r="I135" s="202"/>
      <c r="L135" s="198"/>
      <c r="M135" s="203"/>
      <c r="N135" s="204"/>
      <c r="O135" s="204"/>
      <c r="P135" s="204"/>
      <c r="Q135" s="204"/>
      <c r="R135" s="204"/>
      <c r="S135" s="204"/>
      <c r="T135" s="205"/>
      <c r="AT135" s="199" t="s">
        <v>184</v>
      </c>
      <c r="AU135" s="199" t="s">
        <v>80</v>
      </c>
      <c r="AV135" s="12" t="s">
        <v>80</v>
      </c>
      <c r="AW135" s="12" t="s">
        <v>35</v>
      </c>
      <c r="AX135" s="12" t="s">
        <v>71</v>
      </c>
      <c r="AY135" s="199" t="s">
        <v>167</v>
      </c>
    </row>
    <row r="136" spans="2:65" s="12" customFormat="1">
      <c r="B136" s="198"/>
      <c r="D136" s="193" t="s">
        <v>184</v>
      </c>
      <c r="E136" s="199" t="s">
        <v>5</v>
      </c>
      <c r="F136" s="200" t="s">
        <v>1377</v>
      </c>
      <c r="H136" s="201">
        <v>1.6</v>
      </c>
      <c r="I136" s="202"/>
      <c r="L136" s="198"/>
      <c r="M136" s="203"/>
      <c r="N136" s="204"/>
      <c r="O136" s="204"/>
      <c r="P136" s="204"/>
      <c r="Q136" s="204"/>
      <c r="R136" s="204"/>
      <c r="S136" s="204"/>
      <c r="T136" s="205"/>
      <c r="AT136" s="199" t="s">
        <v>184</v>
      </c>
      <c r="AU136" s="199" t="s">
        <v>80</v>
      </c>
      <c r="AV136" s="12" t="s">
        <v>80</v>
      </c>
      <c r="AW136" s="12" t="s">
        <v>35</v>
      </c>
      <c r="AX136" s="12" t="s">
        <v>71</v>
      </c>
      <c r="AY136" s="199" t="s">
        <v>167</v>
      </c>
    </row>
    <row r="137" spans="2:65" s="12" customFormat="1">
      <c r="B137" s="198"/>
      <c r="D137" s="193" t="s">
        <v>184</v>
      </c>
      <c r="E137" s="199" t="s">
        <v>5</v>
      </c>
      <c r="F137" s="200" t="s">
        <v>1378</v>
      </c>
      <c r="H137" s="201">
        <v>12.6</v>
      </c>
      <c r="I137" s="202"/>
      <c r="L137" s="198"/>
      <c r="M137" s="203"/>
      <c r="N137" s="204"/>
      <c r="O137" s="204"/>
      <c r="P137" s="204"/>
      <c r="Q137" s="204"/>
      <c r="R137" s="204"/>
      <c r="S137" s="204"/>
      <c r="T137" s="205"/>
      <c r="AT137" s="199" t="s">
        <v>184</v>
      </c>
      <c r="AU137" s="199" t="s">
        <v>80</v>
      </c>
      <c r="AV137" s="12" t="s">
        <v>80</v>
      </c>
      <c r="AW137" s="12" t="s">
        <v>35</v>
      </c>
      <c r="AX137" s="12" t="s">
        <v>71</v>
      </c>
      <c r="AY137" s="199" t="s">
        <v>167</v>
      </c>
    </row>
    <row r="138" spans="2:65" s="12" customFormat="1">
      <c r="B138" s="198"/>
      <c r="D138" s="193" t="s">
        <v>184</v>
      </c>
      <c r="E138" s="199" t="s">
        <v>5</v>
      </c>
      <c r="F138" s="200" t="s">
        <v>1379</v>
      </c>
      <c r="H138" s="201">
        <v>11.44</v>
      </c>
      <c r="I138" s="202"/>
      <c r="L138" s="198"/>
      <c r="M138" s="203"/>
      <c r="N138" s="204"/>
      <c r="O138" s="204"/>
      <c r="P138" s="204"/>
      <c r="Q138" s="204"/>
      <c r="R138" s="204"/>
      <c r="S138" s="204"/>
      <c r="T138" s="205"/>
      <c r="AT138" s="199" t="s">
        <v>184</v>
      </c>
      <c r="AU138" s="199" t="s">
        <v>80</v>
      </c>
      <c r="AV138" s="12" t="s">
        <v>80</v>
      </c>
      <c r="AW138" s="12" t="s">
        <v>35</v>
      </c>
      <c r="AX138" s="12" t="s">
        <v>71</v>
      </c>
      <c r="AY138" s="199" t="s">
        <v>167</v>
      </c>
    </row>
    <row r="139" spans="2:65" s="12" customFormat="1">
      <c r="B139" s="198"/>
      <c r="D139" s="193" t="s">
        <v>184</v>
      </c>
      <c r="E139" s="199" t="s">
        <v>5</v>
      </c>
      <c r="F139" s="200" t="s">
        <v>1380</v>
      </c>
      <c r="H139" s="201">
        <v>11.88</v>
      </c>
      <c r="I139" s="202"/>
      <c r="L139" s="198"/>
      <c r="M139" s="203"/>
      <c r="N139" s="204"/>
      <c r="O139" s="204"/>
      <c r="P139" s="204"/>
      <c r="Q139" s="204"/>
      <c r="R139" s="204"/>
      <c r="S139" s="204"/>
      <c r="T139" s="205"/>
      <c r="AT139" s="199" t="s">
        <v>184</v>
      </c>
      <c r="AU139" s="199" t="s">
        <v>80</v>
      </c>
      <c r="AV139" s="12" t="s">
        <v>80</v>
      </c>
      <c r="AW139" s="12" t="s">
        <v>35</v>
      </c>
      <c r="AX139" s="12" t="s">
        <v>71</v>
      </c>
      <c r="AY139" s="199" t="s">
        <v>167</v>
      </c>
    </row>
    <row r="140" spans="2:65" s="12" customFormat="1">
      <c r="B140" s="198"/>
      <c r="D140" s="193" t="s">
        <v>184</v>
      </c>
      <c r="E140" s="199" t="s">
        <v>5</v>
      </c>
      <c r="F140" s="200" t="s">
        <v>1381</v>
      </c>
      <c r="H140" s="201">
        <v>5</v>
      </c>
      <c r="I140" s="202"/>
      <c r="L140" s="198"/>
      <c r="M140" s="203"/>
      <c r="N140" s="204"/>
      <c r="O140" s="204"/>
      <c r="P140" s="204"/>
      <c r="Q140" s="204"/>
      <c r="R140" s="204"/>
      <c r="S140" s="204"/>
      <c r="T140" s="205"/>
      <c r="AT140" s="199" t="s">
        <v>184</v>
      </c>
      <c r="AU140" s="199" t="s">
        <v>80</v>
      </c>
      <c r="AV140" s="12" t="s">
        <v>80</v>
      </c>
      <c r="AW140" s="12" t="s">
        <v>35</v>
      </c>
      <c r="AX140" s="12" t="s">
        <v>71</v>
      </c>
      <c r="AY140" s="199" t="s">
        <v>167</v>
      </c>
    </row>
    <row r="141" spans="2:65" s="12" customFormat="1">
      <c r="B141" s="198"/>
      <c r="D141" s="193" t="s">
        <v>184</v>
      </c>
      <c r="E141" s="199" t="s">
        <v>5</v>
      </c>
      <c r="F141" s="200" t="s">
        <v>1382</v>
      </c>
      <c r="H141" s="201">
        <v>2.76</v>
      </c>
      <c r="I141" s="202"/>
      <c r="L141" s="198"/>
      <c r="M141" s="203"/>
      <c r="N141" s="204"/>
      <c r="O141" s="204"/>
      <c r="P141" s="204"/>
      <c r="Q141" s="204"/>
      <c r="R141" s="204"/>
      <c r="S141" s="204"/>
      <c r="T141" s="205"/>
      <c r="AT141" s="199" t="s">
        <v>184</v>
      </c>
      <c r="AU141" s="199" t="s">
        <v>80</v>
      </c>
      <c r="AV141" s="12" t="s">
        <v>80</v>
      </c>
      <c r="AW141" s="12" t="s">
        <v>35</v>
      </c>
      <c r="AX141" s="12" t="s">
        <v>71</v>
      </c>
      <c r="AY141" s="199" t="s">
        <v>167</v>
      </c>
    </row>
    <row r="142" spans="2:65" s="12" customFormat="1">
      <c r="B142" s="198"/>
      <c r="D142" s="193" t="s">
        <v>184</v>
      </c>
      <c r="E142" s="199" t="s">
        <v>5</v>
      </c>
      <c r="F142" s="200" t="s">
        <v>1383</v>
      </c>
      <c r="H142" s="201">
        <v>1.6</v>
      </c>
      <c r="I142" s="202"/>
      <c r="L142" s="198"/>
      <c r="M142" s="203"/>
      <c r="N142" s="204"/>
      <c r="O142" s="204"/>
      <c r="P142" s="204"/>
      <c r="Q142" s="204"/>
      <c r="R142" s="204"/>
      <c r="S142" s="204"/>
      <c r="T142" s="205"/>
      <c r="AT142" s="199" t="s">
        <v>184</v>
      </c>
      <c r="AU142" s="199" t="s">
        <v>80</v>
      </c>
      <c r="AV142" s="12" t="s">
        <v>80</v>
      </c>
      <c r="AW142" s="12" t="s">
        <v>35</v>
      </c>
      <c r="AX142" s="12" t="s">
        <v>71</v>
      </c>
      <c r="AY142" s="199" t="s">
        <v>167</v>
      </c>
    </row>
    <row r="143" spans="2:65" s="14" customFormat="1">
      <c r="B143" s="227"/>
      <c r="D143" s="193" t="s">
        <v>184</v>
      </c>
      <c r="E143" s="228" t="s">
        <v>5</v>
      </c>
      <c r="F143" s="229" t="s">
        <v>1384</v>
      </c>
      <c r="H143" s="228" t="s">
        <v>5</v>
      </c>
      <c r="I143" s="230"/>
      <c r="L143" s="227"/>
      <c r="M143" s="231"/>
      <c r="N143" s="232"/>
      <c r="O143" s="232"/>
      <c r="P143" s="232"/>
      <c r="Q143" s="232"/>
      <c r="R143" s="232"/>
      <c r="S143" s="232"/>
      <c r="T143" s="233"/>
      <c r="AT143" s="228" t="s">
        <v>184</v>
      </c>
      <c r="AU143" s="228" t="s">
        <v>80</v>
      </c>
      <c r="AV143" s="14" t="s">
        <v>78</v>
      </c>
      <c r="AW143" s="14" t="s">
        <v>35</v>
      </c>
      <c r="AX143" s="14" t="s">
        <v>71</v>
      </c>
      <c r="AY143" s="228" t="s">
        <v>167</v>
      </c>
    </row>
    <row r="144" spans="2:65" s="12" customFormat="1">
      <c r="B144" s="198"/>
      <c r="D144" s="193" t="s">
        <v>184</v>
      </c>
      <c r="E144" s="199" t="s">
        <v>5</v>
      </c>
      <c r="F144" s="200" t="s">
        <v>1385</v>
      </c>
      <c r="H144" s="201">
        <v>5.16</v>
      </c>
      <c r="I144" s="202"/>
      <c r="L144" s="198"/>
      <c r="M144" s="203"/>
      <c r="N144" s="204"/>
      <c r="O144" s="204"/>
      <c r="P144" s="204"/>
      <c r="Q144" s="204"/>
      <c r="R144" s="204"/>
      <c r="S144" s="204"/>
      <c r="T144" s="205"/>
      <c r="AT144" s="199" t="s">
        <v>184</v>
      </c>
      <c r="AU144" s="199" t="s">
        <v>80</v>
      </c>
      <c r="AV144" s="12" t="s">
        <v>80</v>
      </c>
      <c r="AW144" s="12" t="s">
        <v>35</v>
      </c>
      <c r="AX144" s="12" t="s">
        <v>71</v>
      </c>
      <c r="AY144" s="199" t="s">
        <v>167</v>
      </c>
    </row>
    <row r="145" spans="2:65" s="12" customFormat="1">
      <c r="B145" s="198"/>
      <c r="D145" s="193" t="s">
        <v>184</v>
      </c>
      <c r="E145" s="199" t="s">
        <v>5</v>
      </c>
      <c r="F145" s="200" t="s">
        <v>1386</v>
      </c>
      <c r="H145" s="201">
        <v>2.52</v>
      </c>
      <c r="I145" s="202"/>
      <c r="L145" s="198"/>
      <c r="M145" s="203"/>
      <c r="N145" s="204"/>
      <c r="O145" s="204"/>
      <c r="P145" s="204"/>
      <c r="Q145" s="204"/>
      <c r="R145" s="204"/>
      <c r="S145" s="204"/>
      <c r="T145" s="205"/>
      <c r="AT145" s="199" t="s">
        <v>184</v>
      </c>
      <c r="AU145" s="199" t="s">
        <v>80</v>
      </c>
      <c r="AV145" s="12" t="s">
        <v>80</v>
      </c>
      <c r="AW145" s="12" t="s">
        <v>35</v>
      </c>
      <c r="AX145" s="12" t="s">
        <v>71</v>
      </c>
      <c r="AY145" s="199" t="s">
        <v>167</v>
      </c>
    </row>
    <row r="146" spans="2:65" s="12" customFormat="1">
      <c r="B146" s="198"/>
      <c r="D146" s="193" t="s">
        <v>184</v>
      </c>
      <c r="E146" s="199" t="s">
        <v>5</v>
      </c>
      <c r="F146" s="200" t="s">
        <v>1387</v>
      </c>
      <c r="H146" s="201">
        <v>1.68</v>
      </c>
      <c r="I146" s="202"/>
      <c r="L146" s="198"/>
      <c r="M146" s="203"/>
      <c r="N146" s="204"/>
      <c r="O146" s="204"/>
      <c r="P146" s="204"/>
      <c r="Q146" s="204"/>
      <c r="R146" s="204"/>
      <c r="S146" s="204"/>
      <c r="T146" s="205"/>
      <c r="AT146" s="199" t="s">
        <v>184</v>
      </c>
      <c r="AU146" s="199" t="s">
        <v>80</v>
      </c>
      <c r="AV146" s="12" t="s">
        <v>80</v>
      </c>
      <c r="AW146" s="12" t="s">
        <v>35</v>
      </c>
      <c r="AX146" s="12" t="s">
        <v>71</v>
      </c>
      <c r="AY146" s="199" t="s">
        <v>167</v>
      </c>
    </row>
    <row r="147" spans="2:65" s="12" customFormat="1">
      <c r="B147" s="198"/>
      <c r="D147" s="193" t="s">
        <v>184</v>
      </c>
      <c r="E147" s="199" t="s">
        <v>5</v>
      </c>
      <c r="F147" s="200" t="s">
        <v>1388</v>
      </c>
      <c r="H147" s="201">
        <v>0.92</v>
      </c>
      <c r="I147" s="202"/>
      <c r="L147" s="198"/>
      <c r="M147" s="203"/>
      <c r="N147" s="204"/>
      <c r="O147" s="204"/>
      <c r="P147" s="204"/>
      <c r="Q147" s="204"/>
      <c r="R147" s="204"/>
      <c r="S147" s="204"/>
      <c r="T147" s="205"/>
      <c r="AT147" s="199" t="s">
        <v>184</v>
      </c>
      <c r="AU147" s="199" t="s">
        <v>80</v>
      </c>
      <c r="AV147" s="12" t="s">
        <v>80</v>
      </c>
      <c r="AW147" s="12" t="s">
        <v>35</v>
      </c>
      <c r="AX147" s="12" t="s">
        <v>71</v>
      </c>
      <c r="AY147" s="199" t="s">
        <v>167</v>
      </c>
    </row>
    <row r="148" spans="2:65" s="12" customFormat="1">
      <c r="B148" s="198"/>
      <c r="D148" s="193" t="s">
        <v>184</v>
      </c>
      <c r="E148" s="199" t="s">
        <v>5</v>
      </c>
      <c r="F148" s="200" t="s">
        <v>1389</v>
      </c>
      <c r="H148" s="201">
        <v>2.52</v>
      </c>
      <c r="I148" s="202"/>
      <c r="L148" s="198"/>
      <c r="M148" s="203"/>
      <c r="N148" s="204"/>
      <c r="O148" s="204"/>
      <c r="P148" s="204"/>
      <c r="Q148" s="204"/>
      <c r="R148" s="204"/>
      <c r="S148" s="204"/>
      <c r="T148" s="205"/>
      <c r="AT148" s="199" t="s">
        <v>184</v>
      </c>
      <c r="AU148" s="199" t="s">
        <v>80</v>
      </c>
      <c r="AV148" s="12" t="s">
        <v>80</v>
      </c>
      <c r="AW148" s="12" t="s">
        <v>35</v>
      </c>
      <c r="AX148" s="12" t="s">
        <v>71</v>
      </c>
      <c r="AY148" s="199" t="s">
        <v>167</v>
      </c>
    </row>
    <row r="149" spans="2:65" s="14" customFormat="1">
      <c r="B149" s="227"/>
      <c r="D149" s="193" t="s">
        <v>184</v>
      </c>
      <c r="E149" s="228" t="s">
        <v>5</v>
      </c>
      <c r="F149" s="229" t="s">
        <v>1390</v>
      </c>
      <c r="H149" s="228" t="s">
        <v>5</v>
      </c>
      <c r="I149" s="230"/>
      <c r="L149" s="227"/>
      <c r="M149" s="231"/>
      <c r="N149" s="232"/>
      <c r="O149" s="232"/>
      <c r="P149" s="232"/>
      <c r="Q149" s="232"/>
      <c r="R149" s="232"/>
      <c r="S149" s="232"/>
      <c r="T149" s="233"/>
      <c r="AT149" s="228" t="s">
        <v>184</v>
      </c>
      <c r="AU149" s="228" t="s">
        <v>80</v>
      </c>
      <c r="AV149" s="14" t="s">
        <v>78</v>
      </c>
      <c r="AW149" s="14" t="s">
        <v>35</v>
      </c>
      <c r="AX149" s="14" t="s">
        <v>71</v>
      </c>
      <c r="AY149" s="228" t="s">
        <v>167</v>
      </c>
    </row>
    <row r="150" spans="2:65" s="12" customFormat="1">
      <c r="B150" s="198"/>
      <c r="D150" s="193" t="s">
        <v>184</v>
      </c>
      <c r="E150" s="199" t="s">
        <v>5</v>
      </c>
      <c r="F150" s="200" t="s">
        <v>1391</v>
      </c>
      <c r="H150" s="201">
        <v>2</v>
      </c>
      <c r="I150" s="202"/>
      <c r="L150" s="198"/>
      <c r="M150" s="203"/>
      <c r="N150" s="204"/>
      <c r="O150" s="204"/>
      <c r="P150" s="204"/>
      <c r="Q150" s="204"/>
      <c r="R150" s="204"/>
      <c r="S150" s="204"/>
      <c r="T150" s="205"/>
      <c r="AT150" s="199" t="s">
        <v>184</v>
      </c>
      <c r="AU150" s="199" t="s">
        <v>80</v>
      </c>
      <c r="AV150" s="12" t="s">
        <v>80</v>
      </c>
      <c r="AW150" s="12" t="s">
        <v>35</v>
      </c>
      <c r="AX150" s="12" t="s">
        <v>71</v>
      </c>
      <c r="AY150" s="199" t="s">
        <v>167</v>
      </c>
    </row>
    <row r="151" spans="2:65" s="12" customFormat="1">
      <c r="B151" s="198"/>
      <c r="D151" s="193" t="s">
        <v>184</v>
      </c>
      <c r="E151" s="199" t="s">
        <v>5</v>
      </c>
      <c r="F151" s="200" t="s">
        <v>1392</v>
      </c>
      <c r="H151" s="201">
        <v>2</v>
      </c>
      <c r="I151" s="202"/>
      <c r="L151" s="198"/>
      <c r="M151" s="203"/>
      <c r="N151" s="204"/>
      <c r="O151" s="204"/>
      <c r="P151" s="204"/>
      <c r="Q151" s="204"/>
      <c r="R151" s="204"/>
      <c r="S151" s="204"/>
      <c r="T151" s="205"/>
      <c r="AT151" s="199" t="s">
        <v>184</v>
      </c>
      <c r="AU151" s="199" t="s">
        <v>80</v>
      </c>
      <c r="AV151" s="12" t="s">
        <v>80</v>
      </c>
      <c r="AW151" s="12" t="s">
        <v>35</v>
      </c>
      <c r="AX151" s="12" t="s">
        <v>71</v>
      </c>
      <c r="AY151" s="199" t="s">
        <v>167</v>
      </c>
    </row>
    <row r="152" spans="2:65" s="14" customFormat="1">
      <c r="B152" s="227"/>
      <c r="D152" s="193" t="s">
        <v>184</v>
      </c>
      <c r="E152" s="228" t="s">
        <v>5</v>
      </c>
      <c r="F152" s="229" t="s">
        <v>1393</v>
      </c>
      <c r="H152" s="228" t="s">
        <v>5</v>
      </c>
      <c r="I152" s="230"/>
      <c r="L152" s="227"/>
      <c r="M152" s="231"/>
      <c r="N152" s="232"/>
      <c r="O152" s="232"/>
      <c r="P152" s="232"/>
      <c r="Q152" s="232"/>
      <c r="R152" s="232"/>
      <c r="S152" s="232"/>
      <c r="T152" s="233"/>
      <c r="AT152" s="228" t="s">
        <v>184</v>
      </c>
      <c r="AU152" s="228" t="s">
        <v>80</v>
      </c>
      <c r="AV152" s="14" t="s">
        <v>78</v>
      </c>
      <c r="AW152" s="14" t="s">
        <v>35</v>
      </c>
      <c r="AX152" s="14" t="s">
        <v>71</v>
      </c>
      <c r="AY152" s="228" t="s">
        <v>167</v>
      </c>
    </row>
    <row r="153" spans="2:65" s="12" customFormat="1">
      <c r="B153" s="198"/>
      <c r="D153" s="193" t="s">
        <v>184</v>
      </c>
      <c r="E153" s="199" t="s">
        <v>5</v>
      </c>
      <c r="F153" s="200" t="s">
        <v>1394</v>
      </c>
      <c r="H153" s="201">
        <v>8.875</v>
      </c>
      <c r="I153" s="202"/>
      <c r="L153" s="198"/>
      <c r="M153" s="203"/>
      <c r="N153" s="204"/>
      <c r="O153" s="204"/>
      <c r="P153" s="204"/>
      <c r="Q153" s="204"/>
      <c r="R153" s="204"/>
      <c r="S153" s="204"/>
      <c r="T153" s="205"/>
      <c r="AT153" s="199" t="s">
        <v>184</v>
      </c>
      <c r="AU153" s="199" t="s">
        <v>80</v>
      </c>
      <c r="AV153" s="12" t="s">
        <v>80</v>
      </c>
      <c r="AW153" s="12" t="s">
        <v>35</v>
      </c>
      <c r="AX153" s="12" t="s">
        <v>71</v>
      </c>
      <c r="AY153" s="199" t="s">
        <v>167</v>
      </c>
    </row>
    <row r="154" spans="2:65" s="13" customFormat="1">
      <c r="B154" s="219"/>
      <c r="D154" s="193" t="s">
        <v>184</v>
      </c>
      <c r="E154" s="220" t="s">
        <v>5</v>
      </c>
      <c r="F154" s="221" t="s">
        <v>350</v>
      </c>
      <c r="H154" s="222">
        <v>107.19499999999999</v>
      </c>
      <c r="I154" s="223"/>
      <c r="L154" s="219"/>
      <c r="M154" s="224"/>
      <c r="N154" s="225"/>
      <c r="O154" s="225"/>
      <c r="P154" s="225"/>
      <c r="Q154" s="225"/>
      <c r="R154" s="225"/>
      <c r="S154" s="225"/>
      <c r="T154" s="226"/>
      <c r="AT154" s="220" t="s">
        <v>184</v>
      </c>
      <c r="AU154" s="220" t="s">
        <v>80</v>
      </c>
      <c r="AV154" s="13" t="s">
        <v>173</v>
      </c>
      <c r="AW154" s="13" t="s">
        <v>35</v>
      </c>
      <c r="AX154" s="13" t="s">
        <v>78</v>
      </c>
      <c r="AY154" s="220" t="s">
        <v>167</v>
      </c>
    </row>
    <row r="155" spans="2:65" s="1" customFormat="1" ht="16.5" customHeight="1">
      <c r="B155" s="180"/>
      <c r="C155" s="181" t="s">
        <v>198</v>
      </c>
      <c r="D155" s="181" t="s">
        <v>169</v>
      </c>
      <c r="E155" s="182" t="s">
        <v>1395</v>
      </c>
      <c r="F155" s="183" t="s">
        <v>1396</v>
      </c>
      <c r="G155" s="184" t="s">
        <v>336</v>
      </c>
      <c r="H155" s="185">
        <v>53.597999999999999</v>
      </c>
      <c r="I155" s="186"/>
      <c r="J155" s="187">
        <f>ROUND(I155*H155,2)</f>
        <v>0</v>
      </c>
      <c r="K155" s="183" t="s">
        <v>179</v>
      </c>
      <c r="L155" s="41"/>
      <c r="M155" s="188" t="s">
        <v>5</v>
      </c>
      <c r="N155" s="189" t="s">
        <v>42</v>
      </c>
      <c r="O155" s="42"/>
      <c r="P155" s="190">
        <f>O155*H155</f>
        <v>0</v>
      </c>
      <c r="Q155" s="190">
        <v>0</v>
      </c>
      <c r="R155" s="190">
        <f>Q155*H155</f>
        <v>0</v>
      </c>
      <c r="S155" s="190">
        <v>0</v>
      </c>
      <c r="T155" s="191">
        <f>S155*H155</f>
        <v>0</v>
      </c>
      <c r="AR155" s="24" t="s">
        <v>173</v>
      </c>
      <c r="AT155" s="24" t="s">
        <v>169</v>
      </c>
      <c r="AU155" s="24" t="s">
        <v>80</v>
      </c>
      <c r="AY155" s="24" t="s">
        <v>167</v>
      </c>
      <c r="BE155" s="192">
        <f>IF(N155="základní",J155,0)</f>
        <v>0</v>
      </c>
      <c r="BF155" s="192">
        <f>IF(N155="snížená",J155,0)</f>
        <v>0</v>
      </c>
      <c r="BG155" s="192">
        <f>IF(N155="zákl. přenesená",J155,0)</f>
        <v>0</v>
      </c>
      <c r="BH155" s="192">
        <f>IF(N155="sníž. přenesená",J155,0)</f>
        <v>0</v>
      </c>
      <c r="BI155" s="192">
        <f>IF(N155="nulová",J155,0)</f>
        <v>0</v>
      </c>
      <c r="BJ155" s="24" t="s">
        <v>78</v>
      </c>
      <c r="BK155" s="192">
        <f>ROUND(I155*H155,2)</f>
        <v>0</v>
      </c>
      <c r="BL155" s="24" t="s">
        <v>173</v>
      </c>
      <c r="BM155" s="24" t="s">
        <v>1397</v>
      </c>
    </row>
    <row r="156" spans="2:65" s="1" customFormat="1" ht="27">
      <c r="B156" s="41"/>
      <c r="D156" s="193" t="s">
        <v>175</v>
      </c>
      <c r="F156" s="194" t="s">
        <v>1398</v>
      </c>
      <c r="I156" s="195"/>
      <c r="L156" s="41"/>
      <c r="M156" s="196"/>
      <c r="N156" s="42"/>
      <c r="O156" s="42"/>
      <c r="P156" s="42"/>
      <c r="Q156" s="42"/>
      <c r="R156" s="42"/>
      <c r="S156" s="42"/>
      <c r="T156" s="70"/>
      <c r="AT156" s="24" t="s">
        <v>175</v>
      </c>
      <c r="AU156" s="24" t="s">
        <v>80</v>
      </c>
    </row>
    <row r="157" spans="2:65" s="12" customFormat="1">
      <c r="B157" s="198"/>
      <c r="D157" s="193" t="s">
        <v>184</v>
      </c>
      <c r="E157" s="199" t="s">
        <v>5</v>
      </c>
      <c r="F157" s="200" t="s">
        <v>1399</v>
      </c>
      <c r="H157" s="201">
        <v>53.597999999999999</v>
      </c>
      <c r="I157" s="202"/>
      <c r="L157" s="198"/>
      <c r="M157" s="203"/>
      <c r="N157" s="204"/>
      <c r="O157" s="204"/>
      <c r="P157" s="204"/>
      <c r="Q157" s="204"/>
      <c r="R157" s="204"/>
      <c r="S157" s="204"/>
      <c r="T157" s="205"/>
      <c r="AT157" s="199" t="s">
        <v>184</v>
      </c>
      <c r="AU157" s="199" t="s">
        <v>80</v>
      </c>
      <c r="AV157" s="12" t="s">
        <v>80</v>
      </c>
      <c r="AW157" s="12" t="s">
        <v>35</v>
      </c>
      <c r="AX157" s="12" t="s">
        <v>78</v>
      </c>
      <c r="AY157" s="199" t="s">
        <v>167</v>
      </c>
    </row>
    <row r="158" spans="2:65" s="1" customFormat="1" ht="16.5" customHeight="1">
      <c r="B158" s="180"/>
      <c r="C158" s="181" t="s">
        <v>227</v>
      </c>
      <c r="D158" s="181" t="s">
        <v>169</v>
      </c>
      <c r="E158" s="182" t="s">
        <v>1400</v>
      </c>
      <c r="F158" s="183" t="s">
        <v>1401</v>
      </c>
      <c r="G158" s="184" t="s">
        <v>230</v>
      </c>
      <c r="H158" s="185">
        <v>22.4</v>
      </c>
      <c r="I158" s="186"/>
      <c r="J158" s="187">
        <f>ROUND(I158*H158,2)</f>
        <v>0</v>
      </c>
      <c r="K158" s="183" t="s">
        <v>179</v>
      </c>
      <c r="L158" s="41"/>
      <c r="M158" s="188" t="s">
        <v>5</v>
      </c>
      <c r="N158" s="189" t="s">
        <v>42</v>
      </c>
      <c r="O158" s="42"/>
      <c r="P158" s="190">
        <f>O158*H158</f>
        <v>0</v>
      </c>
      <c r="Q158" s="190">
        <v>5.9000000000000003E-4</v>
      </c>
      <c r="R158" s="190">
        <f>Q158*H158</f>
        <v>1.3216E-2</v>
      </c>
      <c r="S158" s="190">
        <v>0</v>
      </c>
      <c r="T158" s="191">
        <f>S158*H158</f>
        <v>0</v>
      </c>
      <c r="AR158" s="24" t="s">
        <v>173</v>
      </c>
      <c r="AT158" s="24" t="s">
        <v>169</v>
      </c>
      <c r="AU158" s="24" t="s">
        <v>80</v>
      </c>
      <c r="AY158" s="24" t="s">
        <v>167</v>
      </c>
      <c r="BE158" s="192">
        <f>IF(N158="základní",J158,0)</f>
        <v>0</v>
      </c>
      <c r="BF158" s="192">
        <f>IF(N158="snížená",J158,0)</f>
        <v>0</v>
      </c>
      <c r="BG158" s="192">
        <f>IF(N158="zákl. přenesená",J158,0)</f>
        <v>0</v>
      </c>
      <c r="BH158" s="192">
        <f>IF(N158="sníž. přenesená",J158,0)</f>
        <v>0</v>
      </c>
      <c r="BI158" s="192">
        <f>IF(N158="nulová",J158,0)</f>
        <v>0</v>
      </c>
      <c r="BJ158" s="24" t="s">
        <v>78</v>
      </c>
      <c r="BK158" s="192">
        <f>ROUND(I158*H158,2)</f>
        <v>0</v>
      </c>
      <c r="BL158" s="24" t="s">
        <v>173</v>
      </c>
      <c r="BM158" s="24" t="s">
        <v>1402</v>
      </c>
    </row>
    <row r="159" spans="2:65" s="1" customFormat="1" ht="27">
      <c r="B159" s="41"/>
      <c r="D159" s="193" t="s">
        <v>175</v>
      </c>
      <c r="F159" s="194" t="s">
        <v>1403</v>
      </c>
      <c r="I159" s="195"/>
      <c r="L159" s="41"/>
      <c r="M159" s="196"/>
      <c r="N159" s="42"/>
      <c r="O159" s="42"/>
      <c r="P159" s="42"/>
      <c r="Q159" s="42"/>
      <c r="R159" s="42"/>
      <c r="S159" s="42"/>
      <c r="T159" s="70"/>
      <c r="AT159" s="24" t="s">
        <v>175</v>
      </c>
      <c r="AU159" s="24" t="s">
        <v>80</v>
      </c>
    </row>
    <row r="160" spans="2:65" s="1" customFormat="1" ht="27">
      <c r="B160" s="41"/>
      <c r="D160" s="193" t="s">
        <v>182</v>
      </c>
      <c r="F160" s="197" t="s">
        <v>1337</v>
      </c>
      <c r="I160" s="195"/>
      <c r="L160" s="41"/>
      <c r="M160" s="196"/>
      <c r="N160" s="42"/>
      <c r="O160" s="42"/>
      <c r="P160" s="42"/>
      <c r="Q160" s="42"/>
      <c r="R160" s="42"/>
      <c r="S160" s="42"/>
      <c r="T160" s="70"/>
      <c r="AT160" s="24" t="s">
        <v>182</v>
      </c>
      <c r="AU160" s="24" t="s">
        <v>80</v>
      </c>
    </row>
    <row r="161" spans="2:65" s="12" customFormat="1">
      <c r="B161" s="198"/>
      <c r="D161" s="193" t="s">
        <v>184</v>
      </c>
      <c r="E161" s="199" t="s">
        <v>5</v>
      </c>
      <c r="F161" s="200" t="s">
        <v>1404</v>
      </c>
      <c r="H161" s="201">
        <v>22.4</v>
      </c>
      <c r="I161" s="202"/>
      <c r="L161" s="198"/>
      <c r="M161" s="203"/>
      <c r="N161" s="204"/>
      <c r="O161" s="204"/>
      <c r="P161" s="204"/>
      <c r="Q161" s="204"/>
      <c r="R161" s="204"/>
      <c r="S161" s="204"/>
      <c r="T161" s="205"/>
      <c r="AT161" s="199" t="s">
        <v>184</v>
      </c>
      <c r="AU161" s="199" t="s">
        <v>80</v>
      </c>
      <c r="AV161" s="12" t="s">
        <v>80</v>
      </c>
      <c r="AW161" s="12" t="s">
        <v>35</v>
      </c>
      <c r="AX161" s="12" t="s">
        <v>78</v>
      </c>
      <c r="AY161" s="199" t="s">
        <v>167</v>
      </c>
    </row>
    <row r="162" spans="2:65" s="1" customFormat="1" ht="16.5" customHeight="1">
      <c r="B162" s="180"/>
      <c r="C162" s="181" t="s">
        <v>234</v>
      </c>
      <c r="D162" s="181" t="s">
        <v>169</v>
      </c>
      <c r="E162" s="182" t="s">
        <v>1405</v>
      </c>
      <c r="F162" s="183" t="s">
        <v>1406</v>
      </c>
      <c r="G162" s="184" t="s">
        <v>230</v>
      </c>
      <c r="H162" s="185">
        <v>22.4</v>
      </c>
      <c r="I162" s="186"/>
      <c r="J162" s="187">
        <f>ROUND(I162*H162,2)</f>
        <v>0</v>
      </c>
      <c r="K162" s="183" t="s">
        <v>179</v>
      </c>
      <c r="L162" s="41"/>
      <c r="M162" s="188" t="s">
        <v>5</v>
      </c>
      <c r="N162" s="189" t="s">
        <v>42</v>
      </c>
      <c r="O162" s="42"/>
      <c r="P162" s="190">
        <f>O162*H162</f>
        <v>0</v>
      </c>
      <c r="Q162" s="190">
        <v>0</v>
      </c>
      <c r="R162" s="190">
        <f>Q162*H162</f>
        <v>0</v>
      </c>
      <c r="S162" s="190">
        <v>0</v>
      </c>
      <c r="T162" s="191">
        <f>S162*H162</f>
        <v>0</v>
      </c>
      <c r="AR162" s="24" t="s">
        <v>173</v>
      </c>
      <c r="AT162" s="24" t="s">
        <v>169</v>
      </c>
      <c r="AU162" s="24" t="s">
        <v>80</v>
      </c>
      <c r="AY162" s="24" t="s">
        <v>167</v>
      </c>
      <c r="BE162" s="192">
        <f>IF(N162="základní",J162,0)</f>
        <v>0</v>
      </c>
      <c r="BF162" s="192">
        <f>IF(N162="snížená",J162,0)</f>
        <v>0</v>
      </c>
      <c r="BG162" s="192">
        <f>IF(N162="zákl. přenesená",J162,0)</f>
        <v>0</v>
      </c>
      <c r="BH162" s="192">
        <f>IF(N162="sníž. přenesená",J162,0)</f>
        <v>0</v>
      </c>
      <c r="BI162" s="192">
        <f>IF(N162="nulová",J162,0)</f>
        <v>0</v>
      </c>
      <c r="BJ162" s="24" t="s">
        <v>78</v>
      </c>
      <c r="BK162" s="192">
        <f>ROUND(I162*H162,2)</f>
        <v>0</v>
      </c>
      <c r="BL162" s="24" t="s">
        <v>173</v>
      </c>
      <c r="BM162" s="24" t="s">
        <v>1407</v>
      </c>
    </row>
    <row r="163" spans="2:65" s="1" customFormat="1" ht="27">
      <c r="B163" s="41"/>
      <c r="D163" s="193" t="s">
        <v>175</v>
      </c>
      <c r="F163" s="194" t="s">
        <v>1408</v>
      </c>
      <c r="I163" s="195"/>
      <c r="L163" s="41"/>
      <c r="M163" s="196"/>
      <c r="N163" s="42"/>
      <c r="O163" s="42"/>
      <c r="P163" s="42"/>
      <c r="Q163" s="42"/>
      <c r="R163" s="42"/>
      <c r="S163" s="42"/>
      <c r="T163" s="70"/>
      <c r="AT163" s="24" t="s">
        <v>175</v>
      </c>
      <c r="AU163" s="24" t="s">
        <v>80</v>
      </c>
    </row>
    <row r="164" spans="2:65" s="1" customFormat="1" ht="16.5" customHeight="1">
      <c r="B164" s="180"/>
      <c r="C164" s="181" t="s">
        <v>239</v>
      </c>
      <c r="D164" s="181" t="s">
        <v>169</v>
      </c>
      <c r="E164" s="182" t="s">
        <v>1409</v>
      </c>
      <c r="F164" s="183" t="s">
        <v>1410</v>
      </c>
      <c r="G164" s="184" t="s">
        <v>336</v>
      </c>
      <c r="H164" s="185">
        <v>58.957000000000001</v>
      </c>
      <c r="I164" s="186"/>
      <c r="J164" s="187">
        <f>ROUND(I164*H164,2)</f>
        <v>0</v>
      </c>
      <c r="K164" s="183" t="s">
        <v>179</v>
      </c>
      <c r="L164" s="41"/>
      <c r="M164" s="188" t="s">
        <v>5</v>
      </c>
      <c r="N164" s="189" t="s">
        <v>42</v>
      </c>
      <c r="O164" s="42"/>
      <c r="P164" s="190">
        <f>O164*H164</f>
        <v>0</v>
      </c>
      <c r="Q164" s="190">
        <v>0</v>
      </c>
      <c r="R164" s="190">
        <f>Q164*H164</f>
        <v>0</v>
      </c>
      <c r="S164" s="190">
        <v>0</v>
      </c>
      <c r="T164" s="191">
        <f>S164*H164</f>
        <v>0</v>
      </c>
      <c r="AR164" s="24" t="s">
        <v>173</v>
      </c>
      <c r="AT164" s="24" t="s">
        <v>169</v>
      </c>
      <c r="AU164" s="24" t="s">
        <v>80</v>
      </c>
      <c r="AY164" s="24" t="s">
        <v>167</v>
      </c>
      <c r="BE164" s="192">
        <f>IF(N164="základní",J164,0)</f>
        <v>0</v>
      </c>
      <c r="BF164" s="192">
        <f>IF(N164="snížená",J164,0)</f>
        <v>0</v>
      </c>
      <c r="BG164" s="192">
        <f>IF(N164="zákl. přenesená",J164,0)</f>
        <v>0</v>
      </c>
      <c r="BH164" s="192">
        <f>IF(N164="sníž. přenesená",J164,0)</f>
        <v>0</v>
      </c>
      <c r="BI164" s="192">
        <f>IF(N164="nulová",J164,0)</f>
        <v>0</v>
      </c>
      <c r="BJ164" s="24" t="s">
        <v>78</v>
      </c>
      <c r="BK164" s="192">
        <f>ROUND(I164*H164,2)</f>
        <v>0</v>
      </c>
      <c r="BL164" s="24" t="s">
        <v>173</v>
      </c>
      <c r="BM164" s="24" t="s">
        <v>1411</v>
      </c>
    </row>
    <row r="165" spans="2:65" s="1" customFormat="1" ht="40.5">
      <c r="B165" s="41"/>
      <c r="D165" s="193" t="s">
        <v>175</v>
      </c>
      <c r="F165" s="194" t="s">
        <v>1412</v>
      </c>
      <c r="I165" s="195"/>
      <c r="L165" s="41"/>
      <c r="M165" s="196"/>
      <c r="N165" s="42"/>
      <c r="O165" s="42"/>
      <c r="P165" s="42"/>
      <c r="Q165" s="42"/>
      <c r="R165" s="42"/>
      <c r="S165" s="42"/>
      <c r="T165" s="70"/>
      <c r="AT165" s="24" t="s">
        <v>175</v>
      </c>
      <c r="AU165" s="24" t="s">
        <v>80</v>
      </c>
    </row>
    <row r="166" spans="2:65" s="12" customFormat="1">
      <c r="B166" s="198"/>
      <c r="D166" s="193" t="s">
        <v>184</v>
      </c>
      <c r="E166" s="199" t="s">
        <v>5</v>
      </c>
      <c r="F166" s="200" t="s">
        <v>1413</v>
      </c>
      <c r="H166" s="201">
        <v>58.957000000000001</v>
      </c>
      <c r="I166" s="202"/>
      <c r="L166" s="198"/>
      <c r="M166" s="203"/>
      <c r="N166" s="204"/>
      <c r="O166" s="204"/>
      <c r="P166" s="204"/>
      <c r="Q166" s="204"/>
      <c r="R166" s="204"/>
      <c r="S166" s="204"/>
      <c r="T166" s="205"/>
      <c r="AT166" s="199" t="s">
        <v>184</v>
      </c>
      <c r="AU166" s="199" t="s">
        <v>80</v>
      </c>
      <c r="AV166" s="12" t="s">
        <v>80</v>
      </c>
      <c r="AW166" s="12" t="s">
        <v>35</v>
      </c>
      <c r="AX166" s="12" t="s">
        <v>78</v>
      </c>
      <c r="AY166" s="199" t="s">
        <v>167</v>
      </c>
    </row>
    <row r="167" spans="2:65" s="1" customFormat="1" ht="25.5" customHeight="1">
      <c r="B167" s="180"/>
      <c r="C167" s="181" t="s">
        <v>243</v>
      </c>
      <c r="D167" s="181" t="s">
        <v>169</v>
      </c>
      <c r="E167" s="182" t="s">
        <v>541</v>
      </c>
      <c r="F167" s="183" t="s">
        <v>542</v>
      </c>
      <c r="G167" s="184" t="s">
        <v>336</v>
      </c>
      <c r="H167" s="185">
        <v>134.30000000000001</v>
      </c>
      <c r="I167" s="186"/>
      <c r="J167" s="187">
        <f>ROUND(I167*H167,2)</f>
        <v>0</v>
      </c>
      <c r="K167" s="183" t="s">
        <v>179</v>
      </c>
      <c r="L167" s="41"/>
      <c r="M167" s="188" t="s">
        <v>5</v>
      </c>
      <c r="N167" s="189" t="s">
        <v>42</v>
      </c>
      <c r="O167" s="42"/>
      <c r="P167" s="190">
        <f>O167*H167</f>
        <v>0</v>
      </c>
      <c r="Q167" s="190">
        <v>0</v>
      </c>
      <c r="R167" s="190">
        <f>Q167*H167</f>
        <v>0</v>
      </c>
      <c r="S167" s="190">
        <v>0</v>
      </c>
      <c r="T167" s="191">
        <f>S167*H167</f>
        <v>0</v>
      </c>
      <c r="AR167" s="24" t="s">
        <v>173</v>
      </c>
      <c r="AT167" s="24" t="s">
        <v>169</v>
      </c>
      <c r="AU167" s="24" t="s">
        <v>80</v>
      </c>
      <c r="AY167" s="24" t="s">
        <v>167</v>
      </c>
      <c r="BE167" s="192">
        <f>IF(N167="základní",J167,0)</f>
        <v>0</v>
      </c>
      <c r="BF167" s="192">
        <f>IF(N167="snížená",J167,0)</f>
        <v>0</v>
      </c>
      <c r="BG167" s="192">
        <f>IF(N167="zákl. přenesená",J167,0)</f>
        <v>0</v>
      </c>
      <c r="BH167" s="192">
        <f>IF(N167="sníž. přenesená",J167,0)</f>
        <v>0</v>
      </c>
      <c r="BI167" s="192">
        <f>IF(N167="nulová",J167,0)</f>
        <v>0</v>
      </c>
      <c r="BJ167" s="24" t="s">
        <v>78</v>
      </c>
      <c r="BK167" s="192">
        <f>ROUND(I167*H167,2)</f>
        <v>0</v>
      </c>
      <c r="BL167" s="24" t="s">
        <v>173</v>
      </c>
      <c r="BM167" s="24" t="s">
        <v>1414</v>
      </c>
    </row>
    <row r="168" spans="2:65" s="1" customFormat="1" ht="40.5">
      <c r="B168" s="41"/>
      <c r="D168" s="193" t="s">
        <v>175</v>
      </c>
      <c r="F168" s="194" t="s">
        <v>544</v>
      </c>
      <c r="I168" s="195"/>
      <c r="L168" s="41"/>
      <c r="M168" s="196"/>
      <c r="N168" s="42"/>
      <c r="O168" s="42"/>
      <c r="P168" s="42"/>
      <c r="Q168" s="42"/>
      <c r="R168" s="42"/>
      <c r="S168" s="42"/>
      <c r="T168" s="70"/>
      <c r="AT168" s="24" t="s">
        <v>175</v>
      </c>
      <c r="AU168" s="24" t="s">
        <v>80</v>
      </c>
    </row>
    <row r="169" spans="2:65" s="14" customFormat="1">
      <c r="B169" s="227"/>
      <c r="D169" s="193" t="s">
        <v>184</v>
      </c>
      <c r="E169" s="228" t="s">
        <v>5</v>
      </c>
      <c r="F169" s="229" t="s">
        <v>547</v>
      </c>
      <c r="H169" s="228" t="s">
        <v>5</v>
      </c>
      <c r="I169" s="230"/>
      <c r="L169" s="227"/>
      <c r="M169" s="231"/>
      <c r="N169" s="232"/>
      <c r="O169" s="232"/>
      <c r="P169" s="232"/>
      <c r="Q169" s="232"/>
      <c r="R169" s="232"/>
      <c r="S169" s="232"/>
      <c r="T169" s="233"/>
      <c r="AT169" s="228" t="s">
        <v>184</v>
      </c>
      <c r="AU169" s="228" t="s">
        <v>80</v>
      </c>
      <c r="AV169" s="14" t="s">
        <v>78</v>
      </c>
      <c r="AW169" s="14" t="s">
        <v>35</v>
      </c>
      <c r="AX169" s="14" t="s">
        <v>71</v>
      </c>
      <c r="AY169" s="228" t="s">
        <v>167</v>
      </c>
    </row>
    <row r="170" spans="2:65" s="12" customFormat="1">
      <c r="B170" s="198"/>
      <c r="D170" s="193" t="s">
        <v>184</v>
      </c>
      <c r="E170" s="199" t="s">
        <v>5</v>
      </c>
      <c r="F170" s="200" t="s">
        <v>1415</v>
      </c>
      <c r="H170" s="201">
        <v>107.19499999999999</v>
      </c>
      <c r="I170" s="202"/>
      <c r="L170" s="198"/>
      <c r="M170" s="203"/>
      <c r="N170" s="204"/>
      <c r="O170" s="204"/>
      <c r="P170" s="204"/>
      <c r="Q170" s="204"/>
      <c r="R170" s="204"/>
      <c r="S170" s="204"/>
      <c r="T170" s="205"/>
      <c r="AT170" s="199" t="s">
        <v>184</v>
      </c>
      <c r="AU170" s="199" t="s">
        <v>80</v>
      </c>
      <c r="AV170" s="12" t="s">
        <v>80</v>
      </c>
      <c r="AW170" s="12" t="s">
        <v>35</v>
      </c>
      <c r="AX170" s="12" t="s">
        <v>71</v>
      </c>
      <c r="AY170" s="199" t="s">
        <v>167</v>
      </c>
    </row>
    <row r="171" spans="2:65" s="14" customFormat="1">
      <c r="B171" s="227"/>
      <c r="D171" s="193" t="s">
        <v>184</v>
      </c>
      <c r="E171" s="228" t="s">
        <v>5</v>
      </c>
      <c r="F171" s="229" t="s">
        <v>545</v>
      </c>
      <c r="H171" s="228" t="s">
        <v>5</v>
      </c>
      <c r="I171" s="230"/>
      <c r="L171" s="227"/>
      <c r="M171" s="231"/>
      <c r="N171" s="232"/>
      <c r="O171" s="232"/>
      <c r="P171" s="232"/>
      <c r="Q171" s="232"/>
      <c r="R171" s="232"/>
      <c r="S171" s="232"/>
      <c r="T171" s="233"/>
      <c r="AT171" s="228" t="s">
        <v>184</v>
      </c>
      <c r="AU171" s="228" t="s">
        <v>80</v>
      </c>
      <c r="AV171" s="14" t="s">
        <v>78</v>
      </c>
      <c r="AW171" s="14" t="s">
        <v>35</v>
      </c>
      <c r="AX171" s="14" t="s">
        <v>71</v>
      </c>
      <c r="AY171" s="228" t="s">
        <v>167</v>
      </c>
    </row>
    <row r="172" spans="2:65" s="12" customFormat="1">
      <c r="B172" s="198"/>
      <c r="D172" s="193" t="s">
        <v>184</v>
      </c>
      <c r="E172" s="199" t="s">
        <v>5</v>
      </c>
      <c r="F172" s="200" t="s">
        <v>1416</v>
      </c>
      <c r="H172" s="201">
        <v>27.105</v>
      </c>
      <c r="I172" s="202"/>
      <c r="L172" s="198"/>
      <c r="M172" s="203"/>
      <c r="N172" s="204"/>
      <c r="O172" s="204"/>
      <c r="P172" s="204"/>
      <c r="Q172" s="204"/>
      <c r="R172" s="204"/>
      <c r="S172" s="204"/>
      <c r="T172" s="205"/>
      <c r="AT172" s="199" t="s">
        <v>184</v>
      </c>
      <c r="AU172" s="199" t="s">
        <v>80</v>
      </c>
      <c r="AV172" s="12" t="s">
        <v>80</v>
      </c>
      <c r="AW172" s="12" t="s">
        <v>35</v>
      </c>
      <c r="AX172" s="12" t="s">
        <v>71</v>
      </c>
      <c r="AY172" s="199" t="s">
        <v>167</v>
      </c>
    </row>
    <row r="173" spans="2:65" s="13" customFormat="1">
      <c r="B173" s="219"/>
      <c r="D173" s="193" t="s">
        <v>184</v>
      </c>
      <c r="E173" s="220" t="s">
        <v>5</v>
      </c>
      <c r="F173" s="221" t="s">
        <v>350</v>
      </c>
      <c r="H173" s="222">
        <v>134.30000000000001</v>
      </c>
      <c r="I173" s="223"/>
      <c r="L173" s="219"/>
      <c r="M173" s="224"/>
      <c r="N173" s="225"/>
      <c r="O173" s="225"/>
      <c r="P173" s="225"/>
      <c r="Q173" s="225"/>
      <c r="R173" s="225"/>
      <c r="S173" s="225"/>
      <c r="T173" s="226"/>
      <c r="AT173" s="220" t="s">
        <v>184</v>
      </c>
      <c r="AU173" s="220" t="s">
        <v>80</v>
      </c>
      <c r="AV173" s="13" t="s">
        <v>173</v>
      </c>
      <c r="AW173" s="13" t="s">
        <v>35</v>
      </c>
      <c r="AX173" s="13" t="s">
        <v>78</v>
      </c>
      <c r="AY173" s="220" t="s">
        <v>167</v>
      </c>
    </row>
    <row r="174" spans="2:65" s="1" customFormat="1" ht="25.5" customHeight="1">
      <c r="B174" s="180"/>
      <c r="C174" s="181" t="s">
        <v>247</v>
      </c>
      <c r="D174" s="181" t="s">
        <v>169</v>
      </c>
      <c r="E174" s="182" t="s">
        <v>548</v>
      </c>
      <c r="F174" s="183" t="s">
        <v>549</v>
      </c>
      <c r="G174" s="184" t="s">
        <v>336</v>
      </c>
      <c r="H174" s="185">
        <v>76.286000000000001</v>
      </c>
      <c r="I174" s="186"/>
      <c r="J174" s="187">
        <f>ROUND(I174*H174,2)</f>
        <v>0</v>
      </c>
      <c r="K174" s="183" t="s">
        <v>5</v>
      </c>
      <c r="L174" s="41"/>
      <c r="M174" s="188" t="s">
        <v>5</v>
      </c>
      <c r="N174" s="189" t="s">
        <v>42</v>
      </c>
      <c r="O174" s="42"/>
      <c r="P174" s="190">
        <f>O174*H174</f>
        <v>0</v>
      </c>
      <c r="Q174" s="190">
        <v>0</v>
      </c>
      <c r="R174" s="190">
        <f>Q174*H174</f>
        <v>0</v>
      </c>
      <c r="S174" s="190">
        <v>0</v>
      </c>
      <c r="T174" s="191">
        <f>S174*H174</f>
        <v>0</v>
      </c>
      <c r="AR174" s="24" t="s">
        <v>173</v>
      </c>
      <c r="AT174" s="24" t="s">
        <v>169</v>
      </c>
      <c r="AU174" s="24" t="s">
        <v>80</v>
      </c>
      <c r="AY174" s="24" t="s">
        <v>167</v>
      </c>
      <c r="BE174" s="192">
        <f>IF(N174="základní",J174,0)</f>
        <v>0</v>
      </c>
      <c r="BF174" s="192">
        <f>IF(N174="snížená",J174,0)</f>
        <v>0</v>
      </c>
      <c r="BG174" s="192">
        <f>IF(N174="zákl. přenesená",J174,0)</f>
        <v>0</v>
      </c>
      <c r="BH174" s="192">
        <f>IF(N174="sníž. přenesená",J174,0)</f>
        <v>0</v>
      </c>
      <c r="BI174" s="192">
        <f>IF(N174="nulová",J174,0)</f>
        <v>0</v>
      </c>
      <c r="BJ174" s="24" t="s">
        <v>78</v>
      </c>
      <c r="BK174" s="192">
        <f>ROUND(I174*H174,2)</f>
        <v>0</v>
      </c>
      <c r="BL174" s="24" t="s">
        <v>173</v>
      </c>
      <c r="BM174" s="24" t="s">
        <v>1417</v>
      </c>
    </row>
    <row r="175" spans="2:65" s="1" customFormat="1" ht="40.5">
      <c r="B175" s="41"/>
      <c r="D175" s="193" t="s">
        <v>175</v>
      </c>
      <c r="F175" s="194" t="s">
        <v>544</v>
      </c>
      <c r="I175" s="195"/>
      <c r="L175" s="41"/>
      <c r="M175" s="196"/>
      <c r="N175" s="42"/>
      <c r="O175" s="42"/>
      <c r="P175" s="42"/>
      <c r="Q175" s="42"/>
      <c r="R175" s="42"/>
      <c r="S175" s="42"/>
      <c r="T175" s="70"/>
      <c r="AT175" s="24" t="s">
        <v>175</v>
      </c>
      <c r="AU175" s="24" t="s">
        <v>80</v>
      </c>
    </row>
    <row r="176" spans="2:65" s="14" customFormat="1">
      <c r="B176" s="227"/>
      <c r="D176" s="193" t="s">
        <v>184</v>
      </c>
      <c r="E176" s="228" t="s">
        <v>5</v>
      </c>
      <c r="F176" s="229" t="s">
        <v>1418</v>
      </c>
      <c r="H176" s="228" t="s">
        <v>5</v>
      </c>
      <c r="I176" s="230"/>
      <c r="L176" s="227"/>
      <c r="M176" s="231"/>
      <c r="N176" s="232"/>
      <c r="O176" s="232"/>
      <c r="P176" s="232"/>
      <c r="Q176" s="232"/>
      <c r="R176" s="232"/>
      <c r="S176" s="232"/>
      <c r="T176" s="233"/>
      <c r="AT176" s="228" t="s">
        <v>184</v>
      </c>
      <c r="AU176" s="228" t="s">
        <v>80</v>
      </c>
      <c r="AV176" s="14" t="s">
        <v>78</v>
      </c>
      <c r="AW176" s="14" t="s">
        <v>35</v>
      </c>
      <c r="AX176" s="14" t="s">
        <v>71</v>
      </c>
      <c r="AY176" s="228" t="s">
        <v>167</v>
      </c>
    </row>
    <row r="177" spans="2:65" s="12" customFormat="1">
      <c r="B177" s="198"/>
      <c r="D177" s="193" t="s">
        <v>184</v>
      </c>
      <c r="E177" s="199" t="s">
        <v>5</v>
      </c>
      <c r="F177" s="200" t="s">
        <v>1419</v>
      </c>
      <c r="H177" s="201">
        <v>61.286000000000001</v>
      </c>
      <c r="I177" s="202"/>
      <c r="L177" s="198"/>
      <c r="M177" s="203"/>
      <c r="N177" s="204"/>
      <c r="O177" s="204"/>
      <c r="P177" s="204"/>
      <c r="Q177" s="204"/>
      <c r="R177" s="204"/>
      <c r="S177" s="204"/>
      <c r="T177" s="205"/>
      <c r="AT177" s="199" t="s">
        <v>184</v>
      </c>
      <c r="AU177" s="199" t="s">
        <v>80</v>
      </c>
      <c r="AV177" s="12" t="s">
        <v>80</v>
      </c>
      <c r="AW177" s="12" t="s">
        <v>35</v>
      </c>
      <c r="AX177" s="12" t="s">
        <v>71</v>
      </c>
      <c r="AY177" s="199" t="s">
        <v>167</v>
      </c>
    </row>
    <row r="178" spans="2:65" s="14" customFormat="1">
      <c r="B178" s="227"/>
      <c r="D178" s="193" t="s">
        <v>184</v>
      </c>
      <c r="E178" s="228" t="s">
        <v>5</v>
      </c>
      <c r="F178" s="229" t="s">
        <v>545</v>
      </c>
      <c r="H178" s="228" t="s">
        <v>5</v>
      </c>
      <c r="I178" s="230"/>
      <c r="L178" s="227"/>
      <c r="M178" s="231"/>
      <c r="N178" s="232"/>
      <c r="O178" s="232"/>
      <c r="P178" s="232"/>
      <c r="Q178" s="232"/>
      <c r="R178" s="232"/>
      <c r="S178" s="232"/>
      <c r="T178" s="233"/>
      <c r="AT178" s="228" t="s">
        <v>184</v>
      </c>
      <c r="AU178" s="228" t="s">
        <v>80</v>
      </c>
      <c r="AV178" s="14" t="s">
        <v>78</v>
      </c>
      <c r="AW178" s="14" t="s">
        <v>35</v>
      </c>
      <c r="AX178" s="14" t="s">
        <v>71</v>
      </c>
      <c r="AY178" s="228" t="s">
        <v>167</v>
      </c>
    </row>
    <row r="179" spans="2:65" s="12" customFormat="1">
      <c r="B179" s="198"/>
      <c r="D179" s="193" t="s">
        <v>184</v>
      </c>
      <c r="E179" s="199" t="s">
        <v>5</v>
      </c>
      <c r="F179" s="200" t="s">
        <v>1420</v>
      </c>
      <c r="H179" s="201">
        <v>15</v>
      </c>
      <c r="I179" s="202"/>
      <c r="L179" s="198"/>
      <c r="M179" s="203"/>
      <c r="N179" s="204"/>
      <c r="O179" s="204"/>
      <c r="P179" s="204"/>
      <c r="Q179" s="204"/>
      <c r="R179" s="204"/>
      <c r="S179" s="204"/>
      <c r="T179" s="205"/>
      <c r="AT179" s="199" t="s">
        <v>184</v>
      </c>
      <c r="AU179" s="199" t="s">
        <v>80</v>
      </c>
      <c r="AV179" s="12" t="s">
        <v>80</v>
      </c>
      <c r="AW179" s="12" t="s">
        <v>35</v>
      </c>
      <c r="AX179" s="12" t="s">
        <v>71</v>
      </c>
      <c r="AY179" s="199" t="s">
        <v>167</v>
      </c>
    </row>
    <row r="180" spans="2:65" s="13" customFormat="1">
      <c r="B180" s="219"/>
      <c r="D180" s="193" t="s">
        <v>184</v>
      </c>
      <c r="E180" s="220" t="s">
        <v>5</v>
      </c>
      <c r="F180" s="221" t="s">
        <v>350</v>
      </c>
      <c r="H180" s="222">
        <v>76.286000000000001</v>
      </c>
      <c r="I180" s="223"/>
      <c r="L180" s="219"/>
      <c r="M180" s="224"/>
      <c r="N180" s="225"/>
      <c r="O180" s="225"/>
      <c r="P180" s="225"/>
      <c r="Q180" s="225"/>
      <c r="R180" s="225"/>
      <c r="S180" s="225"/>
      <c r="T180" s="226"/>
      <c r="AT180" s="220" t="s">
        <v>184</v>
      </c>
      <c r="AU180" s="220" t="s">
        <v>80</v>
      </c>
      <c r="AV180" s="13" t="s">
        <v>173</v>
      </c>
      <c r="AW180" s="13" t="s">
        <v>35</v>
      </c>
      <c r="AX180" s="13" t="s">
        <v>78</v>
      </c>
      <c r="AY180" s="220" t="s">
        <v>167</v>
      </c>
    </row>
    <row r="181" spans="2:65" s="1" customFormat="1" ht="16.5" customHeight="1">
      <c r="B181" s="180"/>
      <c r="C181" s="181" t="s">
        <v>11</v>
      </c>
      <c r="D181" s="181" t="s">
        <v>169</v>
      </c>
      <c r="E181" s="182" t="s">
        <v>551</v>
      </c>
      <c r="F181" s="183" t="s">
        <v>1421</v>
      </c>
      <c r="G181" s="184" t="s">
        <v>336</v>
      </c>
      <c r="H181" s="185">
        <v>45.908999999999999</v>
      </c>
      <c r="I181" s="186"/>
      <c r="J181" s="187">
        <f>ROUND(I181*H181,2)</f>
        <v>0</v>
      </c>
      <c r="K181" s="183" t="s">
        <v>179</v>
      </c>
      <c r="L181" s="41"/>
      <c r="M181" s="188" t="s">
        <v>5</v>
      </c>
      <c r="N181" s="189" t="s">
        <v>42</v>
      </c>
      <c r="O181" s="42"/>
      <c r="P181" s="190">
        <f>O181*H181</f>
        <v>0</v>
      </c>
      <c r="Q181" s="190">
        <v>0</v>
      </c>
      <c r="R181" s="190">
        <f>Q181*H181</f>
        <v>0</v>
      </c>
      <c r="S181" s="190">
        <v>0</v>
      </c>
      <c r="T181" s="191">
        <f>S181*H181</f>
        <v>0</v>
      </c>
      <c r="AR181" s="24" t="s">
        <v>173</v>
      </c>
      <c r="AT181" s="24" t="s">
        <v>169</v>
      </c>
      <c r="AU181" s="24" t="s">
        <v>80</v>
      </c>
      <c r="AY181" s="24" t="s">
        <v>167</v>
      </c>
      <c r="BE181" s="192">
        <f>IF(N181="základní",J181,0)</f>
        <v>0</v>
      </c>
      <c r="BF181" s="192">
        <f>IF(N181="snížená",J181,0)</f>
        <v>0</v>
      </c>
      <c r="BG181" s="192">
        <f>IF(N181="zákl. přenesená",J181,0)</f>
        <v>0</v>
      </c>
      <c r="BH181" s="192">
        <f>IF(N181="sníž. přenesená",J181,0)</f>
        <v>0</v>
      </c>
      <c r="BI181" s="192">
        <f>IF(N181="nulová",J181,0)</f>
        <v>0</v>
      </c>
      <c r="BJ181" s="24" t="s">
        <v>78</v>
      </c>
      <c r="BK181" s="192">
        <f>ROUND(I181*H181,2)</f>
        <v>0</v>
      </c>
      <c r="BL181" s="24" t="s">
        <v>173</v>
      </c>
      <c r="BM181" s="24" t="s">
        <v>1422</v>
      </c>
    </row>
    <row r="182" spans="2:65" s="1" customFormat="1" ht="40.5">
      <c r="B182" s="41"/>
      <c r="D182" s="193" t="s">
        <v>175</v>
      </c>
      <c r="F182" s="194" t="s">
        <v>554</v>
      </c>
      <c r="I182" s="195"/>
      <c r="L182" s="41"/>
      <c r="M182" s="196"/>
      <c r="N182" s="42"/>
      <c r="O182" s="42"/>
      <c r="P182" s="42"/>
      <c r="Q182" s="42"/>
      <c r="R182" s="42"/>
      <c r="S182" s="42"/>
      <c r="T182" s="70"/>
      <c r="AT182" s="24" t="s">
        <v>175</v>
      </c>
      <c r="AU182" s="24" t="s">
        <v>80</v>
      </c>
    </row>
    <row r="183" spans="2:65" s="1" customFormat="1" ht="16.5" customHeight="1">
      <c r="B183" s="180"/>
      <c r="C183" s="181" t="s">
        <v>256</v>
      </c>
      <c r="D183" s="181" t="s">
        <v>169</v>
      </c>
      <c r="E183" s="182" t="s">
        <v>1423</v>
      </c>
      <c r="F183" s="183" t="s">
        <v>1424</v>
      </c>
      <c r="G183" s="184" t="s">
        <v>336</v>
      </c>
      <c r="H183" s="185">
        <v>76.286000000000001</v>
      </c>
      <c r="I183" s="186"/>
      <c r="J183" s="187">
        <f>ROUND(I183*H183,2)</f>
        <v>0</v>
      </c>
      <c r="K183" s="183" t="s">
        <v>179</v>
      </c>
      <c r="L183" s="41"/>
      <c r="M183" s="188" t="s">
        <v>5</v>
      </c>
      <c r="N183" s="189" t="s">
        <v>42</v>
      </c>
      <c r="O183" s="42"/>
      <c r="P183" s="190">
        <f>O183*H183</f>
        <v>0</v>
      </c>
      <c r="Q183" s="190">
        <v>0</v>
      </c>
      <c r="R183" s="190">
        <f>Q183*H183</f>
        <v>0</v>
      </c>
      <c r="S183" s="190">
        <v>0</v>
      </c>
      <c r="T183" s="191">
        <f>S183*H183</f>
        <v>0</v>
      </c>
      <c r="AR183" s="24" t="s">
        <v>173</v>
      </c>
      <c r="AT183" s="24" t="s">
        <v>169</v>
      </c>
      <c r="AU183" s="24" t="s">
        <v>80</v>
      </c>
      <c r="AY183" s="24" t="s">
        <v>167</v>
      </c>
      <c r="BE183" s="192">
        <f>IF(N183="základní",J183,0)</f>
        <v>0</v>
      </c>
      <c r="BF183" s="192">
        <f>IF(N183="snížená",J183,0)</f>
        <v>0</v>
      </c>
      <c r="BG183" s="192">
        <f>IF(N183="zákl. přenesená",J183,0)</f>
        <v>0</v>
      </c>
      <c r="BH183" s="192">
        <f>IF(N183="sníž. přenesená",J183,0)</f>
        <v>0</v>
      </c>
      <c r="BI183" s="192">
        <f>IF(N183="nulová",J183,0)</f>
        <v>0</v>
      </c>
      <c r="BJ183" s="24" t="s">
        <v>78</v>
      </c>
      <c r="BK183" s="192">
        <f>ROUND(I183*H183,2)</f>
        <v>0</v>
      </c>
      <c r="BL183" s="24" t="s">
        <v>173</v>
      </c>
      <c r="BM183" s="24" t="s">
        <v>1425</v>
      </c>
    </row>
    <row r="184" spans="2:65" s="1" customFormat="1" ht="27">
      <c r="B184" s="41"/>
      <c r="D184" s="193" t="s">
        <v>175</v>
      </c>
      <c r="F184" s="194" t="s">
        <v>1426</v>
      </c>
      <c r="I184" s="195"/>
      <c r="L184" s="41"/>
      <c r="M184" s="196"/>
      <c r="N184" s="42"/>
      <c r="O184" s="42"/>
      <c r="P184" s="42"/>
      <c r="Q184" s="42"/>
      <c r="R184" s="42"/>
      <c r="S184" s="42"/>
      <c r="T184" s="70"/>
      <c r="AT184" s="24" t="s">
        <v>175</v>
      </c>
      <c r="AU184" s="24" t="s">
        <v>80</v>
      </c>
    </row>
    <row r="185" spans="2:65" s="1" customFormat="1" ht="16.5" customHeight="1">
      <c r="B185" s="180"/>
      <c r="C185" s="181" t="s">
        <v>259</v>
      </c>
      <c r="D185" s="181" t="s">
        <v>169</v>
      </c>
      <c r="E185" s="182" t="s">
        <v>1427</v>
      </c>
      <c r="F185" s="183" t="s">
        <v>1428</v>
      </c>
      <c r="G185" s="184" t="s">
        <v>336</v>
      </c>
      <c r="H185" s="185">
        <v>45.908999999999999</v>
      </c>
      <c r="I185" s="186"/>
      <c r="J185" s="187">
        <f>ROUND(I185*H185,2)</f>
        <v>0</v>
      </c>
      <c r="K185" s="183" t="s">
        <v>5</v>
      </c>
      <c r="L185" s="41"/>
      <c r="M185" s="188" t="s">
        <v>5</v>
      </c>
      <c r="N185" s="189" t="s">
        <v>42</v>
      </c>
      <c r="O185" s="42"/>
      <c r="P185" s="190">
        <f>O185*H185</f>
        <v>0</v>
      </c>
      <c r="Q185" s="190">
        <v>0</v>
      </c>
      <c r="R185" s="190">
        <f>Q185*H185</f>
        <v>0</v>
      </c>
      <c r="S185" s="190">
        <v>0</v>
      </c>
      <c r="T185" s="191">
        <f>S185*H185</f>
        <v>0</v>
      </c>
      <c r="AR185" s="24" t="s">
        <v>173</v>
      </c>
      <c r="AT185" s="24" t="s">
        <v>169</v>
      </c>
      <c r="AU185" s="24" t="s">
        <v>80</v>
      </c>
      <c r="AY185" s="24" t="s">
        <v>167</v>
      </c>
      <c r="BE185" s="192">
        <f>IF(N185="základní",J185,0)</f>
        <v>0</v>
      </c>
      <c r="BF185" s="192">
        <f>IF(N185="snížená",J185,0)</f>
        <v>0</v>
      </c>
      <c r="BG185" s="192">
        <f>IF(N185="zákl. přenesená",J185,0)</f>
        <v>0</v>
      </c>
      <c r="BH185" s="192">
        <f>IF(N185="sníž. přenesená",J185,0)</f>
        <v>0</v>
      </c>
      <c r="BI185" s="192">
        <f>IF(N185="nulová",J185,0)</f>
        <v>0</v>
      </c>
      <c r="BJ185" s="24" t="s">
        <v>78</v>
      </c>
      <c r="BK185" s="192">
        <f>ROUND(I185*H185,2)</f>
        <v>0</v>
      </c>
      <c r="BL185" s="24" t="s">
        <v>173</v>
      </c>
      <c r="BM185" s="24" t="s">
        <v>1429</v>
      </c>
    </row>
    <row r="186" spans="2:65" s="1" customFormat="1" ht="27">
      <c r="B186" s="41"/>
      <c r="D186" s="193" t="s">
        <v>175</v>
      </c>
      <c r="F186" s="194" t="s">
        <v>1426</v>
      </c>
      <c r="I186" s="195"/>
      <c r="L186" s="41"/>
      <c r="M186" s="196"/>
      <c r="N186" s="42"/>
      <c r="O186" s="42"/>
      <c r="P186" s="42"/>
      <c r="Q186" s="42"/>
      <c r="R186" s="42"/>
      <c r="S186" s="42"/>
      <c r="T186" s="70"/>
      <c r="AT186" s="24" t="s">
        <v>175</v>
      </c>
      <c r="AU186" s="24" t="s">
        <v>80</v>
      </c>
    </row>
    <row r="187" spans="2:65" s="14" customFormat="1">
      <c r="B187" s="227"/>
      <c r="D187" s="193" t="s">
        <v>184</v>
      </c>
      <c r="E187" s="228" t="s">
        <v>5</v>
      </c>
      <c r="F187" s="229" t="s">
        <v>1430</v>
      </c>
      <c r="H187" s="228" t="s">
        <v>5</v>
      </c>
      <c r="I187" s="230"/>
      <c r="L187" s="227"/>
      <c r="M187" s="231"/>
      <c r="N187" s="232"/>
      <c r="O187" s="232"/>
      <c r="P187" s="232"/>
      <c r="Q187" s="232"/>
      <c r="R187" s="232"/>
      <c r="S187" s="232"/>
      <c r="T187" s="233"/>
      <c r="AT187" s="228" t="s">
        <v>184</v>
      </c>
      <c r="AU187" s="228" t="s">
        <v>80</v>
      </c>
      <c r="AV187" s="14" t="s">
        <v>78</v>
      </c>
      <c r="AW187" s="14" t="s">
        <v>35</v>
      </c>
      <c r="AX187" s="14" t="s">
        <v>71</v>
      </c>
      <c r="AY187" s="228" t="s">
        <v>167</v>
      </c>
    </row>
    <row r="188" spans="2:65" s="12" customFormat="1">
      <c r="B188" s="198"/>
      <c r="D188" s="193" t="s">
        <v>184</v>
      </c>
      <c r="E188" s="199" t="s">
        <v>5</v>
      </c>
      <c r="F188" s="200" t="s">
        <v>1415</v>
      </c>
      <c r="H188" s="201">
        <v>107.19499999999999</v>
      </c>
      <c r="I188" s="202"/>
      <c r="L188" s="198"/>
      <c r="M188" s="203"/>
      <c r="N188" s="204"/>
      <c r="O188" s="204"/>
      <c r="P188" s="204"/>
      <c r="Q188" s="204"/>
      <c r="R188" s="204"/>
      <c r="S188" s="204"/>
      <c r="T188" s="205"/>
      <c r="AT188" s="199" t="s">
        <v>184</v>
      </c>
      <c r="AU188" s="199" t="s">
        <v>80</v>
      </c>
      <c r="AV188" s="12" t="s">
        <v>80</v>
      </c>
      <c r="AW188" s="12" t="s">
        <v>35</v>
      </c>
      <c r="AX188" s="12" t="s">
        <v>71</v>
      </c>
      <c r="AY188" s="199" t="s">
        <v>167</v>
      </c>
    </row>
    <row r="189" spans="2:65" s="14" customFormat="1">
      <c r="B189" s="227"/>
      <c r="D189" s="193" t="s">
        <v>184</v>
      </c>
      <c r="E189" s="228" t="s">
        <v>5</v>
      </c>
      <c r="F189" s="229" t="s">
        <v>1431</v>
      </c>
      <c r="H189" s="228" t="s">
        <v>5</v>
      </c>
      <c r="I189" s="230"/>
      <c r="L189" s="227"/>
      <c r="M189" s="231"/>
      <c r="N189" s="232"/>
      <c r="O189" s="232"/>
      <c r="P189" s="232"/>
      <c r="Q189" s="232"/>
      <c r="R189" s="232"/>
      <c r="S189" s="232"/>
      <c r="T189" s="233"/>
      <c r="AT189" s="228" t="s">
        <v>184</v>
      </c>
      <c r="AU189" s="228" t="s">
        <v>80</v>
      </c>
      <c r="AV189" s="14" t="s">
        <v>78</v>
      </c>
      <c r="AW189" s="14" t="s">
        <v>35</v>
      </c>
      <c r="AX189" s="14" t="s">
        <v>71</v>
      </c>
      <c r="AY189" s="228" t="s">
        <v>167</v>
      </c>
    </row>
    <row r="190" spans="2:65" s="12" customFormat="1">
      <c r="B190" s="198"/>
      <c r="D190" s="193" t="s">
        <v>184</v>
      </c>
      <c r="E190" s="199" t="s">
        <v>5</v>
      </c>
      <c r="F190" s="200" t="s">
        <v>1432</v>
      </c>
      <c r="H190" s="201">
        <v>-61.286000000000001</v>
      </c>
      <c r="I190" s="202"/>
      <c r="L190" s="198"/>
      <c r="M190" s="203"/>
      <c r="N190" s="204"/>
      <c r="O190" s="204"/>
      <c r="P190" s="204"/>
      <c r="Q190" s="204"/>
      <c r="R190" s="204"/>
      <c r="S190" s="204"/>
      <c r="T190" s="205"/>
      <c r="AT190" s="199" t="s">
        <v>184</v>
      </c>
      <c r="AU190" s="199" t="s">
        <v>80</v>
      </c>
      <c r="AV190" s="12" t="s">
        <v>80</v>
      </c>
      <c r="AW190" s="12" t="s">
        <v>35</v>
      </c>
      <c r="AX190" s="12" t="s">
        <v>71</v>
      </c>
      <c r="AY190" s="199" t="s">
        <v>167</v>
      </c>
    </row>
    <row r="191" spans="2:65" s="13" customFormat="1">
      <c r="B191" s="219"/>
      <c r="D191" s="193" t="s">
        <v>184</v>
      </c>
      <c r="E191" s="220" t="s">
        <v>5</v>
      </c>
      <c r="F191" s="221" t="s">
        <v>350</v>
      </c>
      <c r="H191" s="222">
        <v>45.908999999999999</v>
      </c>
      <c r="I191" s="223"/>
      <c r="L191" s="219"/>
      <c r="M191" s="224"/>
      <c r="N191" s="225"/>
      <c r="O191" s="225"/>
      <c r="P191" s="225"/>
      <c r="Q191" s="225"/>
      <c r="R191" s="225"/>
      <c r="S191" s="225"/>
      <c r="T191" s="226"/>
      <c r="AT191" s="220" t="s">
        <v>184</v>
      </c>
      <c r="AU191" s="220" t="s">
        <v>80</v>
      </c>
      <c r="AV191" s="13" t="s">
        <v>173</v>
      </c>
      <c r="AW191" s="13" t="s">
        <v>35</v>
      </c>
      <c r="AX191" s="13" t="s">
        <v>78</v>
      </c>
      <c r="AY191" s="220" t="s">
        <v>167</v>
      </c>
    </row>
    <row r="192" spans="2:65" s="1" customFormat="1" ht="16.5" customHeight="1">
      <c r="B192" s="180"/>
      <c r="C192" s="181" t="s">
        <v>265</v>
      </c>
      <c r="D192" s="181" t="s">
        <v>169</v>
      </c>
      <c r="E192" s="182" t="s">
        <v>564</v>
      </c>
      <c r="F192" s="183" t="s">
        <v>565</v>
      </c>
      <c r="G192" s="184" t="s">
        <v>336</v>
      </c>
      <c r="H192" s="185">
        <v>45.908999999999999</v>
      </c>
      <c r="I192" s="186"/>
      <c r="J192" s="187">
        <f>ROUND(I192*H192,2)</f>
        <v>0</v>
      </c>
      <c r="K192" s="183" t="s">
        <v>179</v>
      </c>
      <c r="L192" s="41"/>
      <c r="M192" s="188" t="s">
        <v>5</v>
      </c>
      <c r="N192" s="189" t="s">
        <v>42</v>
      </c>
      <c r="O192" s="42"/>
      <c r="P192" s="190">
        <f>O192*H192</f>
        <v>0</v>
      </c>
      <c r="Q192" s="190">
        <v>0</v>
      </c>
      <c r="R192" s="190">
        <f>Q192*H192</f>
        <v>0</v>
      </c>
      <c r="S192" s="190">
        <v>0</v>
      </c>
      <c r="T192" s="191">
        <f>S192*H192</f>
        <v>0</v>
      </c>
      <c r="AR192" s="24" t="s">
        <v>173</v>
      </c>
      <c r="AT192" s="24" t="s">
        <v>169</v>
      </c>
      <c r="AU192" s="24" t="s">
        <v>80</v>
      </c>
      <c r="AY192" s="24" t="s">
        <v>167</v>
      </c>
      <c r="BE192" s="192">
        <f>IF(N192="základní",J192,0)</f>
        <v>0</v>
      </c>
      <c r="BF192" s="192">
        <f>IF(N192="snížená",J192,0)</f>
        <v>0</v>
      </c>
      <c r="BG192" s="192">
        <f>IF(N192="zákl. přenesená",J192,0)</f>
        <v>0</v>
      </c>
      <c r="BH192" s="192">
        <f>IF(N192="sníž. přenesená",J192,0)</f>
        <v>0</v>
      </c>
      <c r="BI192" s="192">
        <f>IF(N192="nulová",J192,0)</f>
        <v>0</v>
      </c>
      <c r="BJ192" s="24" t="s">
        <v>78</v>
      </c>
      <c r="BK192" s="192">
        <f>ROUND(I192*H192,2)</f>
        <v>0</v>
      </c>
      <c r="BL192" s="24" t="s">
        <v>173</v>
      </c>
      <c r="BM192" s="24" t="s">
        <v>1433</v>
      </c>
    </row>
    <row r="193" spans="2:65" s="1" customFormat="1">
      <c r="B193" s="41"/>
      <c r="D193" s="193" t="s">
        <v>175</v>
      </c>
      <c r="F193" s="194" t="s">
        <v>567</v>
      </c>
      <c r="I193" s="195"/>
      <c r="L193" s="41"/>
      <c r="M193" s="196"/>
      <c r="N193" s="42"/>
      <c r="O193" s="42"/>
      <c r="P193" s="42"/>
      <c r="Q193" s="42"/>
      <c r="R193" s="42"/>
      <c r="S193" s="42"/>
      <c r="T193" s="70"/>
      <c r="AT193" s="24" t="s">
        <v>175</v>
      </c>
      <c r="AU193" s="24" t="s">
        <v>80</v>
      </c>
    </row>
    <row r="194" spans="2:65" s="1" customFormat="1" ht="16.5" customHeight="1">
      <c r="B194" s="180"/>
      <c r="C194" s="181" t="s">
        <v>271</v>
      </c>
      <c r="D194" s="181" t="s">
        <v>169</v>
      </c>
      <c r="E194" s="182" t="s">
        <v>568</v>
      </c>
      <c r="F194" s="183" t="s">
        <v>569</v>
      </c>
      <c r="G194" s="184" t="s">
        <v>268</v>
      </c>
      <c r="H194" s="185">
        <v>82.635999999999996</v>
      </c>
      <c r="I194" s="186"/>
      <c r="J194" s="187">
        <f>ROUND(I194*H194,2)</f>
        <v>0</v>
      </c>
      <c r="K194" s="183" t="s">
        <v>179</v>
      </c>
      <c r="L194" s="41"/>
      <c r="M194" s="188" t="s">
        <v>5</v>
      </c>
      <c r="N194" s="189" t="s">
        <v>42</v>
      </c>
      <c r="O194" s="42"/>
      <c r="P194" s="190">
        <f>O194*H194</f>
        <v>0</v>
      </c>
      <c r="Q194" s="190">
        <v>0</v>
      </c>
      <c r="R194" s="190">
        <f>Q194*H194</f>
        <v>0</v>
      </c>
      <c r="S194" s="190">
        <v>0</v>
      </c>
      <c r="T194" s="191">
        <f>S194*H194</f>
        <v>0</v>
      </c>
      <c r="AR194" s="24" t="s">
        <v>173</v>
      </c>
      <c r="AT194" s="24" t="s">
        <v>169</v>
      </c>
      <c r="AU194" s="24" t="s">
        <v>80</v>
      </c>
      <c r="AY194" s="24" t="s">
        <v>167</v>
      </c>
      <c r="BE194" s="192">
        <f>IF(N194="základní",J194,0)</f>
        <v>0</v>
      </c>
      <c r="BF194" s="192">
        <f>IF(N194="snížená",J194,0)</f>
        <v>0</v>
      </c>
      <c r="BG194" s="192">
        <f>IF(N194="zákl. přenesená",J194,0)</f>
        <v>0</v>
      </c>
      <c r="BH194" s="192">
        <f>IF(N194="sníž. přenesená",J194,0)</f>
        <v>0</v>
      </c>
      <c r="BI194" s="192">
        <f>IF(N194="nulová",J194,0)</f>
        <v>0</v>
      </c>
      <c r="BJ194" s="24" t="s">
        <v>78</v>
      </c>
      <c r="BK194" s="192">
        <f>ROUND(I194*H194,2)</f>
        <v>0</v>
      </c>
      <c r="BL194" s="24" t="s">
        <v>173</v>
      </c>
      <c r="BM194" s="24" t="s">
        <v>1434</v>
      </c>
    </row>
    <row r="195" spans="2:65" s="1" customFormat="1" ht="27">
      <c r="B195" s="41"/>
      <c r="D195" s="193" t="s">
        <v>175</v>
      </c>
      <c r="F195" s="194" t="s">
        <v>571</v>
      </c>
      <c r="I195" s="195"/>
      <c r="L195" s="41"/>
      <c r="M195" s="196"/>
      <c r="N195" s="42"/>
      <c r="O195" s="42"/>
      <c r="P195" s="42"/>
      <c r="Q195" s="42"/>
      <c r="R195" s="42"/>
      <c r="S195" s="42"/>
      <c r="T195" s="70"/>
      <c r="AT195" s="24" t="s">
        <v>175</v>
      </c>
      <c r="AU195" s="24" t="s">
        <v>80</v>
      </c>
    </row>
    <row r="196" spans="2:65" s="12" customFormat="1">
      <c r="B196" s="198"/>
      <c r="D196" s="193" t="s">
        <v>184</v>
      </c>
      <c r="F196" s="200" t="s">
        <v>1435</v>
      </c>
      <c r="H196" s="201">
        <v>82.635999999999996</v>
      </c>
      <c r="I196" s="202"/>
      <c r="L196" s="198"/>
      <c r="M196" s="203"/>
      <c r="N196" s="204"/>
      <c r="O196" s="204"/>
      <c r="P196" s="204"/>
      <c r="Q196" s="204"/>
      <c r="R196" s="204"/>
      <c r="S196" s="204"/>
      <c r="T196" s="205"/>
      <c r="AT196" s="199" t="s">
        <v>184</v>
      </c>
      <c r="AU196" s="199" t="s">
        <v>80</v>
      </c>
      <c r="AV196" s="12" t="s">
        <v>80</v>
      </c>
      <c r="AW196" s="12" t="s">
        <v>6</v>
      </c>
      <c r="AX196" s="12" t="s">
        <v>78</v>
      </c>
      <c r="AY196" s="199" t="s">
        <v>167</v>
      </c>
    </row>
    <row r="197" spans="2:65" s="1" customFormat="1" ht="16.5" customHeight="1">
      <c r="B197" s="180"/>
      <c r="C197" s="181" t="s">
        <v>277</v>
      </c>
      <c r="D197" s="181" t="s">
        <v>169</v>
      </c>
      <c r="E197" s="182" t="s">
        <v>334</v>
      </c>
      <c r="F197" s="183" t="s">
        <v>335</v>
      </c>
      <c r="G197" s="184" t="s">
        <v>336</v>
      </c>
      <c r="H197" s="185">
        <v>65.269000000000005</v>
      </c>
      <c r="I197" s="186"/>
      <c r="J197" s="187">
        <f>ROUND(I197*H197,2)</f>
        <v>0</v>
      </c>
      <c r="K197" s="183" t="s">
        <v>179</v>
      </c>
      <c r="L197" s="41"/>
      <c r="M197" s="188" t="s">
        <v>5</v>
      </c>
      <c r="N197" s="189" t="s">
        <v>42</v>
      </c>
      <c r="O197" s="42"/>
      <c r="P197" s="190">
        <f>O197*H197</f>
        <v>0</v>
      </c>
      <c r="Q197" s="190">
        <v>0</v>
      </c>
      <c r="R197" s="190">
        <f>Q197*H197</f>
        <v>0</v>
      </c>
      <c r="S197" s="190">
        <v>0</v>
      </c>
      <c r="T197" s="191">
        <f>S197*H197</f>
        <v>0</v>
      </c>
      <c r="AR197" s="24" t="s">
        <v>173</v>
      </c>
      <c r="AT197" s="24" t="s">
        <v>169</v>
      </c>
      <c r="AU197" s="24" t="s">
        <v>80</v>
      </c>
      <c r="AY197" s="24" t="s">
        <v>167</v>
      </c>
      <c r="BE197" s="192">
        <f>IF(N197="základní",J197,0)</f>
        <v>0</v>
      </c>
      <c r="BF197" s="192">
        <f>IF(N197="snížená",J197,0)</f>
        <v>0</v>
      </c>
      <c r="BG197" s="192">
        <f>IF(N197="zákl. přenesená",J197,0)</f>
        <v>0</v>
      </c>
      <c r="BH197" s="192">
        <f>IF(N197="sníž. přenesená",J197,0)</f>
        <v>0</v>
      </c>
      <c r="BI197" s="192">
        <f>IF(N197="nulová",J197,0)</f>
        <v>0</v>
      </c>
      <c r="BJ197" s="24" t="s">
        <v>78</v>
      </c>
      <c r="BK197" s="192">
        <f>ROUND(I197*H197,2)</f>
        <v>0</v>
      </c>
      <c r="BL197" s="24" t="s">
        <v>173</v>
      </c>
      <c r="BM197" s="24" t="s">
        <v>1436</v>
      </c>
    </row>
    <row r="198" spans="2:65" s="1" customFormat="1" ht="27">
      <c r="B198" s="41"/>
      <c r="D198" s="193" t="s">
        <v>175</v>
      </c>
      <c r="F198" s="194" t="s">
        <v>338</v>
      </c>
      <c r="I198" s="195"/>
      <c r="L198" s="41"/>
      <c r="M198" s="196"/>
      <c r="N198" s="42"/>
      <c r="O198" s="42"/>
      <c r="P198" s="42"/>
      <c r="Q198" s="42"/>
      <c r="R198" s="42"/>
      <c r="S198" s="42"/>
      <c r="T198" s="70"/>
      <c r="AT198" s="24" t="s">
        <v>175</v>
      </c>
      <c r="AU198" s="24" t="s">
        <v>80</v>
      </c>
    </row>
    <row r="199" spans="2:65" s="14" customFormat="1">
      <c r="B199" s="227"/>
      <c r="D199" s="193" t="s">
        <v>184</v>
      </c>
      <c r="E199" s="228" t="s">
        <v>5</v>
      </c>
      <c r="F199" s="229" t="s">
        <v>547</v>
      </c>
      <c r="H199" s="228" t="s">
        <v>5</v>
      </c>
      <c r="I199" s="230"/>
      <c r="L199" s="227"/>
      <c r="M199" s="231"/>
      <c r="N199" s="232"/>
      <c r="O199" s="232"/>
      <c r="P199" s="232"/>
      <c r="Q199" s="232"/>
      <c r="R199" s="232"/>
      <c r="S199" s="232"/>
      <c r="T199" s="233"/>
      <c r="AT199" s="228" t="s">
        <v>184</v>
      </c>
      <c r="AU199" s="228" t="s">
        <v>80</v>
      </c>
      <c r="AV199" s="14" t="s">
        <v>78</v>
      </c>
      <c r="AW199" s="14" t="s">
        <v>35</v>
      </c>
      <c r="AX199" s="14" t="s">
        <v>71</v>
      </c>
      <c r="AY199" s="228" t="s">
        <v>167</v>
      </c>
    </row>
    <row r="200" spans="2:65" s="12" customFormat="1">
      <c r="B200" s="198"/>
      <c r="D200" s="193" t="s">
        <v>184</v>
      </c>
      <c r="E200" s="199" t="s">
        <v>5</v>
      </c>
      <c r="F200" s="200" t="s">
        <v>1415</v>
      </c>
      <c r="H200" s="201">
        <v>107.19499999999999</v>
      </c>
      <c r="I200" s="202"/>
      <c r="L200" s="198"/>
      <c r="M200" s="203"/>
      <c r="N200" s="204"/>
      <c r="O200" s="204"/>
      <c r="P200" s="204"/>
      <c r="Q200" s="204"/>
      <c r="R200" s="204"/>
      <c r="S200" s="204"/>
      <c r="T200" s="205"/>
      <c r="AT200" s="199" t="s">
        <v>184</v>
      </c>
      <c r="AU200" s="199" t="s">
        <v>80</v>
      </c>
      <c r="AV200" s="12" t="s">
        <v>80</v>
      </c>
      <c r="AW200" s="12" t="s">
        <v>35</v>
      </c>
      <c r="AX200" s="12" t="s">
        <v>71</v>
      </c>
      <c r="AY200" s="199" t="s">
        <v>167</v>
      </c>
    </row>
    <row r="201" spans="2:65" s="14" customFormat="1">
      <c r="B201" s="227"/>
      <c r="D201" s="193" t="s">
        <v>184</v>
      </c>
      <c r="E201" s="228" t="s">
        <v>5</v>
      </c>
      <c r="F201" s="229" t="s">
        <v>1437</v>
      </c>
      <c r="H201" s="228" t="s">
        <v>5</v>
      </c>
      <c r="I201" s="230"/>
      <c r="L201" s="227"/>
      <c r="M201" s="231"/>
      <c r="N201" s="232"/>
      <c r="O201" s="232"/>
      <c r="P201" s="232"/>
      <c r="Q201" s="232"/>
      <c r="R201" s="232"/>
      <c r="S201" s="232"/>
      <c r="T201" s="233"/>
      <c r="AT201" s="228" t="s">
        <v>184</v>
      </c>
      <c r="AU201" s="228" t="s">
        <v>80</v>
      </c>
      <c r="AV201" s="14" t="s">
        <v>78</v>
      </c>
      <c r="AW201" s="14" t="s">
        <v>35</v>
      </c>
      <c r="AX201" s="14" t="s">
        <v>71</v>
      </c>
      <c r="AY201" s="228" t="s">
        <v>167</v>
      </c>
    </row>
    <row r="202" spans="2:65" s="12" customFormat="1">
      <c r="B202" s="198"/>
      <c r="D202" s="193" t="s">
        <v>184</v>
      </c>
      <c r="E202" s="199" t="s">
        <v>5</v>
      </c>
      <c r="F202" s="200" t="s">
        <v>1438</v>
      </c>
      <c r="H202" s="201">
        <v>12.555</v>
      </c>
      <c r="I202" s="202"/>
      <c r="L202" s="198"/>
      <c r="M202" s="203"/>
      <c r="N202" s="204"/>
      <c r="O202" s="204"/>
      <c r="P202" s="204"/>
      <c r="Q202" s="204"/>
      <c r="R202" s="204"/>
      <c r="S202" s="204"/>
      <c r="T202" s="205"/>
      <c r="AT202" s="199" t="s">
        <v>184</v>
      </c>
      <c r="AU202" s="199" t="s">
        <v>80</v>
      </c>
      <c r="AV202" s="12" t="s">
        <v>80</v>
      </c>
      <c r="AW202" s="12" t="s">
        <v>35</v>
      </c>
      <c r="AX202" s="12" t="s">
        <v>71</v>
      </c>
      <c r="AY202" s="199" t="s">
        <v>167</v>
      </c>
    </row>
    <row r="203" spans="2:65" s="14" customFormat="1">
      <c r="B203" s="227"/>
      <c r="D203" s="193" t="s">
        <v>184</v>
      </c>
      <c r="E203" s="228" t="s">
        <v>5</v>
      </c>
      <c r="F203" s="229" t="s">
        <v>1439</v>
      </c>
      <c r="H203" s="228" t="s">
        <v>5</v>
      </c>
      <c r="I203" s="230"/>
      <c r="L203" s="227"/>
      <c r="M203" s="231"/>
      <c r="N203" s="232"/>
      <c r="O203" s="232"/>
      <c r="P203" s="232"/>
      <c r="Q203" s="232"/>
      <c r="R203" s="232"/>
      <c r="S203" s="232"/>
      <c r="T203" s="233"/>
      <c r="AT203" s="228" t="s">
        <v>184</v>
      </c>
      <c r="AU203" s="228" t="s">
        <v>80</v>
      </c>
      <c r="AV203" s="14" t="s">
        <v>78</v>
      </c>
      <c r="AW203" s="14" t="s">
        <v>35</v>
      </c>
      <c r="AX203" s="14" t="s">
        <v>71</v>
      </c>
      <c r="AY203" s="228" t="s">
        <v>167</v>
      </c>
    </row>
    <row r="204" spans="2:65" s="12" customFormat="1">
      <c r="B204" s="198"/>
      <c r="D204" s="193" t="s">
        <v>184</v>
      </c>
      <c r="E204" s="199" t="s">
        <v>5</v>
      </c>
      <c r="F204" s="200" t="s">
        <v>1440</v>
      </c>
      <c r="H204" s="201">
        <v>-51.853000000000002</v>
      </c>
      <c r="I204" s="202"/>
      <c r="L204" s="198"/>
      <c r="M204" s="203"/>
      <c r="N204" s="204"/>
      <c r="O204" s="204"/>
      <c r="P204" s="204"/>
      <c r="Q204" s="204"/>
      <c r="R204" s="204"/>
      <c r="S204" s="204"/>
      <c r="T204" s="205"/>
      <c r="AT204" s="199" t="s">
        <v>184</v>
      </c>
      <c r="AU204" s="199" t="s">
        <v>80</v>
      </c>
      <c r="AV204" s="12" t="s">
        <v>80</v>
      </c>
      <c r="AW204" s="12" t="s">
        <v>35</v>
      </c>
      <c r="AX204" s="12" t="s">
        <v>71</v>
      </c>
      <c r="AY204" s="199" t="s">
        <v>167</v>
      </c>
    </row>
    <row r="205" spans="2:65" s="14" customFormat="1">
      <c r="B205" s="227"/>
      <c r="D205" s="193" t="s">
        <v>184</v>
      </c>
      <c r="E205" s="228" t="s">
        <v>5</v>
      </c>
      <c r="F205" s="229" t="s">
        <v>1441</v>
      </c>
      <c r="H205" s="228" t="s">
        <v>5</v>
      </c>
      <c r="I205" s="230"/>
      <c r="L205" s="227"/>
      <c r="M205" s="231"/>
      <c r="N205" s="232"/>
      <c r="O205" s="232"/>
      <c r="P205" s="232"/>
      <c r="Q205" s="232"/>
      <c r="R205" s="232"/>
      <c r="S205" s="232"/>
      <c r="T205" s="233"/>
      <c r="AT205" s="228" t="s">
        <v>184</v>
      </c>
      <c r="AU205" s="228" t="s">
        <v>80</v>
      </c>
      <c r="AV205" s="14" t="s">
        <v>78</v>
      </c>
      <c r="AW205" s="14" t="s">
        <v>35</v>
      </c>
      <c r="AX205" s="14" t="s">
        <v>71</v>
      </c>
      <c r="AY205" s="228" t="s">
        <v>167</v>
      </c>
    </row>
    <row r="206" spans="2:65" s="12" customFormat="1">
      <c r="B206" s="198"/>
      <c r="D206" s="193" t="s">
        <v>184</v>
      </c>
      <c r="E206" s="199" t="s">
        <v>5</v>
      </c>
      <c r="F206" s="200" t="s">
        <v>1442</v>
      </c>
      <c r="H206" s="201">
        <v>-0.93799999999999994</v>
      </c>
      <c r="I206" s="202"/>
      <c r="L206" s="198"/>
      <c r="M206" s="203"/>
      <c r="N206" s="204"/>
      <c r="O206" s="204"/>
      <c r="P206" s="204"/>
      <c r="Q206" s="204"/>
      <c r="R206" s="204"/>
      <c r="S206" s="204"/>
      <c r="T206" s="205"/>
      <c r="AT206" s="199" t="s">
        <v>184</v>
      </c>
      <c r="AU206" s="199" t="s">
        <v>80</v>
      </c>
      <c r="AV206" s="12" t="s">
        <v>80</v>
      </c>
      <c r="AW206" s="12" t="s">
        <v>35</v>
      </c>
      <c r="AX206" s="12" t="s">
        <v>71</v>
      </c>
      <c r="AY206" s="199" t="s">
        <v>167</v>
      </c>
    </row>
    <row r="207" spans="2:65" s="14" customFormat="1">
      <c r="B207" s="227"/>
      <c r="D207" s="193" t="s">
        <v>184</v>
      </c>
      <c r="E207" s="228" t="s">
        <v>5</v>
      </c>
      <c r="F207" s="229" t="s">
        <v>1443</v>
      </c>
      <c r="H207" s="228" t="s">
        <v>5</v>
      </c>
      <c r="I207" s="230"/>
      <c r="L207" s="227"/>
      <c r="M207" s="231"/>
      <c r="N207" s="232"/>
      <c r="O207" s="232"/>
      <c r="P207" s="232"/>
      <c r="Q207" s="232"/>
      <c r="R207" s="232"/>
      <c r="S207" s="232"/>
      <c r="T207" s="233"/>
      <c r="AT207" s="228" t="s">
        <v>184</v>
      </c>
      <c r="AU207" s="228" t="s">
        <v>80</v>
      </c>
      <c r="AV207" s="14" t="s">
        <v>78</v>
      </c>
      <c r="AW207" s="14" t="s">
        <v>35</v>
      </c>
      <c r="AX207" s="14" t="s">
        <v>71</v>
      </c>
      <c r="AY207" s="228" t="s">
        <v>167</v>
      </c>
    </row>
    <row r="208" spans="2:65" s="12" customFormat="1">
      <c r="B208" s="198"/>
      <c r="D208" s="193" t="s">
        <v>184</v>
      </c>
      <c r="E208" s="199" t="s">
        <v>5</v>
      </c>
      <c r="F208" s="200" t="s">
        <v>1444</v>
      </c>
      <c r="H208" s="201">
        <v>-1.69</v>
      </c>
      <c r="I208" s="202"/>
      <c r="L208" s="198"/>
      <c r="M208" s="203"/>
      <c r="N208" s="204"/>
      <c r="O208" s="204"/>
      <c r="P208" s="204"/>
      <c r="Q208" s="204"/>
      <c r="R208" s="204"/>
      <c r="S208" s="204"/>
      <c r="T208" s="205"/>
      <c r="AT208" s="199" t="s">
        <v>184</v>
      </c>
      <c r="AU208" s="199" t="s">
        <v>80</v>
      </c>
      <c r="AV208" s="12" t="s">
        <v>80</v>
      </c>
      <c r="AW208" s="12" t="s">
        <v>35</v>
      </c>
      <c r="AX208" s="12" t="s">
        <v>71</v>
      </c>
      <c r="AY208" s="199" t="s">
        <v>167</v>
      </c>
    </row>
    <row r="209" spans="2:65" s="13" customFormat="1">
      <c r="B209" s="219"/>
      <c r="D209" s="193" t="s">
        <v>184</v>
      </c>
      <c r="E209" s="220" t="s">
        <v>5</v>
      </c>
      <c r="F209" s="221" t="s">
        <v>350</v>
      </c>
      <c r="H209" s="222">
        <v>65.269000000000005</v>
      </c>
      <c r="I209" s="223"/>
      <c r="L209" s="219"/>
      <c r="M209" s="224"/>
      <c r="N209" s="225"/>
      <c r="O209" s="225"/>
      <c r="P209" s="225"/>
      <c r="Q209" s="225"/>
      <c r="R209" s="225"/>
      <c r="S209" s="225"/>
      <c r="T209" s="226"/>
      <c r="AT209" s="220" t="s">
        <v>184</v>
      </c>
      <c r="AU209" s="220" t="s">
        <v>80</v>
      </c>
      <c r="AV209" s="13" t="s">
        <v>173</v>
      </c>
      <c r="AW209" s="13" t="s">
        <v>35</v>
      </c>
      <c r="AX209" s="13" t="s">
        <v>78</v>
      </c>
      <c r="AY209" s="220" t="s">
        <v>167</v>
      </c>
    </row>
    <row r="210" spans="2:65" s="1" customFormat="1" ht="16.5" customHeight="1">
      <c r="B210" s="180"/>
      <c r="C210" s="209" t="s">
        <v>10</v>
      </c>
      <c r="D210" s="209" t="s">
        <v>339</v>
      </c>
      <c r="E210" s="210" t="s">
        <v>1445</v>
      </c>
      <c r="F210" s="211" t="s">
        <v>1446</v>
      </c>
      <c r="G210" s="212" t="s">
        <v>268</v>
      </c>
      <c r="H210" s="213">
        <v>7.9660000000000002</v>
      </c>
      <c r="I210" s="214"/>
      <c r="J210" s="215">
        <f>ROUND(I210*H210,2)</f>
        <v>0</v>
      </c>
      <c r="K210" s="211" t="s">
        <v>179</v>
      </c>
      <c r="L210" s="216"/>
      <c r="M210" s="217" t="s">
        <v>5</v>
      </c>
      <c r="N210" s="218" t="s">
        <v>42</v>
      </c>
      <c r="O210" s="42"/>
      <c r="P210" s="190">
        <f>O210*H210</f>
        <v>0</v>
      </c>
      <c r="Q210" s="190">
        <v>0.3</v>
      </c>
      <c r="R210" s="190">
        <f>Q210*H210</f>
        <v>2.3898000000000001</v>
      </c>
      <c r="S210" s="190">
        <v>0</v>
      </c>
      <c r="T210" s="191">
        <f>S210*H210</f>
        <v>0</v>
      </c>
      <c r="AR210" s="24" t="s">
        <v>217</v>
      </c>
      <c r="AT210" s="24" t="s">
        <v>339</v>
      </c>
      <c r="AU210" s="24" t="s">
        <v>80</v>
      </c>
      <c r="AY210" s="24" t="s">
        <v>167</v>
      </c>
      <c r="BE210" s="192">
        <f>IF(N210="základní",J210,0)</f>
        <v>0</v>
      </c>
      <c r="BF210" s="192">
        <f>IF(N210="snížená",J210,0)</f>
        <v>0</v>
      </c>
      <c r="BG210" s="192">
        <f>IF(N210="zákl. přenesená",J210,0)</f>
        <v>0</v>
      </c>
      <c r="BH210" s="192">
        <f>IF(N210="sníž. přenesená",J210,0)</f>
        <v>0</v>
      </c>
      <c r="BI210" s="192">
        <f>IF(N210="nulová",J210,0)</f>
        <v>0</v>
      </c>
      <c r="BJ210" s="24" t="s">
        <v>78</v>
      </c>
      <c r="BK210" s="192">
        <f>ROUND(I210*H210,2)</f>
        <v>0</v>
      </c>
      <c r="BL210" s="24" t="s">
        <v>173</v>
      </c>
      <c r="BM210" s="24" t="s">
        <v>1447</v>
      </c>
    </row>
    <row r="211" spans="2:65" s="1" customFormat="1">
      <c r="B211" s="41"/>
      <c r="D211" s="193" t="s">
        <v>175</v>
      </c>
      <c r="F211" s="194" t="s">
        <v>1446</v>
      </c>
      <c r="I211" s="195"/>
      <c r="L211" s="41"/>
      <c r="M211" s="196"/>
      <c r="N211" s="42"/>
      <c r="O211" s="42"/>
      <c r="P211" s="42"/>
      <c r="Q211" s="42"/>
      <c r="R211" s="42"/>
      <c r="S211" s="42"/>
      <c r="T211" s="70"/>
      <c r="AT211" s="24" t="s">
        <v>175</v>
      </c>
      <c r="AU211" s="24" t="s">
        <v>80</v>
      </c>
    </row>
    <row r="212" spans="2:65" s="14" customFormat="1">
      <c r="B212" s="227"/>
      <c r="D212" s="193" t="s">
        <v>184</v>
      </c>
      <c r="E212" s="228" t="s">
        <v>5</v>
      </c>
      <c r="F212" s="229" t="s">
        <v>1448</v>
      </c>
      <c r="H212" s="228" t="s">
        <v>5</v>
      </c>
      <c r="I212" s="230"/>
      <c r="L212" s="227"/>
      <c r="M212" s="231"/>
      <c r="N212" s="232"/>
      <c r="O212" s="232"/>
      <c r="P212" s="232"/>
      <c r="Q212" s="232"/>
      <c r="R212" s="232"/>
      <c r="S212" s="232"/>
      <c r="T212" s="233"/>
      <c r="AT212" s="228" t="s">
        <v>184</v>
      </c>
      <c r="AU212" s="228" t="s">
        <v>80</v>
      </c>
      <c r="AV212" s="14" t="s">
        <v>78</v>
      </c>
      <c r="AW212" s="14" t="s">
        <v>35</v>
      </c>
      <c r="AX212" s="14" t="s">
        <v>71</v>
      </c>
      <c r="AY212" s="228" t="s">
        <v>167</v>
      </c>
    </row>
    <row r="213" spans="2:65" s="12" customFormat="1">
      <c r="B213" s="198"/>
      <c r="D213" s="193" t="s">
        <v>184</v>
      </c>
      <c r="E213" s="199" t="s">
        <v>5</v>
      </c>
      <c r="F213" s="200" t="s">
        <v>1449</v>
      </c>
      <c r="H213" s="201">
        <v>0.86</v>
      </c>
      <c r="I213" s="202"/>
      <c r="L213" s="198"/>
      <c r="M213" s="203"/>
      <c r="N213" s="204"/>
      <c r="O213" s="204"/>
      <c r="P213" s="204"/>
      <c r="Q213" s="204"/>
      <c r="R213" s="204"/>
      <c r="S213" s="204"/>
      <c r="T213" s="205"/>
      <c r="AT213" s="199" t="s">
        <v>184</v>
      </c>
      <c r="AU213" s="199" t="s">
        <v>80</v>
      </c>
      <c r="AV213" s="12" t="s">
        <v>80</v>
      </c>
      <c r="AW213" s="12" t="s">
        <v>35</v>
      </c>
      <c r="AX213" s="12" t="s">
        <v>71</v>
      </c>
      <c r="AY213" s="199" t="s">
        <v>167</v>
      </c>
    </row>
    <row r="214" spans="2:65" s="12" customFormat="1">
      <c r="B214" s="198"/>
      <c r="D214" s="193" t="s">
        <v>184</v>
      </c>
      <c r="E214" s="199" t="s">
        <v>5</v>
      </c>
      <c r="F214" s="200" t="s">
        <v>1450</v>
      </c>
      <c r="H214" s="201">
        <v>0.63</v>
      </c>
      <c r="I214" s="202"/>
      <c r="L214" s="198"/>
      <c r="M214" s="203"/>
      <c r="N214" s="204"/>
      <c r="O214" s="204"/>
      <c r="P214" s="204"/>
      <c r="Q214" s="204"/>
      <c r="R214" s="204"/>
      <c r="S214" s="204"/>
      <c r="T214" s="205"/>
      <c r="AT214" s="199" t="s">
        <v>184</v>
      </c>
      <c r="AU214" s="199" t="s">
        <v>80</v>
      </c>
      <c r="AV214" s="12" t="s">
        <v>80</v>
      </c>
      <c r="AW214" s="12" t="s">
        <v>35</v>
      </c>
      <c r="AX214" s="12" t="s">
        <v>71</v>
      </c>
      <c r="AY214" s="199" t="s">
        <v>167</v>
      </c>
    </row>
    <row r="215" spans="2:65" s="12" customFormat="1">
      <c r="B215" s="198"/>
      <c r="D215" s="193" t="s">
        <v>184</v>
      </c>
      <c r="E215" s="199" t="s">
        <v>5</v>
      </c>
      <c r="F215" s="200" t="s">
        <v>1451</v>
      </c>
      <c r="H215" s="201">
        <v>0.44800000000000001</v>
      </c>
      <c r="I215" s="202"/>
      <c r="L215" s="198"/>
      <c r="M215" s="203"/>
      <c r="N215" s="204"/>
      <c r="O215" s="204"/>
      <c r="P215" s="204"/>
      <c r="Q215" s="204"/>
      <c r="R215" s="204"/>
      <c r="S215" s="204"/>
      <c r="T215" s="205"/>
      <c r="AT215" s="199" t="s">
        <v>184</v>
      </c>
      <c r="AU215" s="199" t="s">
        <v>80</v>
      </c>
      <c r="AV215" s="12" t="s">
        <v>80</v>
      </c>
      <c r="AW215" s="12" t="s">
        <v>35</v>
      </c>
      <c r="AX215" s="12" t="s">
        <v>71</v>
      </c>
      <c r="AY215" s="199" t="s">
        <v>167</v>
      </c>
    </row>
    <row r="216" spans="2:65" s="12" customFormat="1">
      <c r="B216" s="198"/>
      <c r="D216" s="193" t="s">
        <v>184</v>
      </c>
      <c r="E216" s="199" t="s">
        <v>5</v>
      </c>
      <c r="F216" s="200" t="s">
        <v>1452</v>
      </c>
      <c r="H216" s="201">
        <v>0.42</v>
      </c>
      <c r="I216" s="202"/>
      <c r="L216" s="198"/>
      <c r="M216" s="203"/>
      <c r="N216" s="204"/>
      <c r="O216" s="204"/>
      <c r="P216" s="204"/>
      <c r="Q216" s="204"/>
      <c r="R216" s="204"/>
      <c r="S216" s="204"/>
      <c r="T216" s="205"/>
      <c r="AT216" s="199" t="s">
        <v>184</v>
      </c>
      <c r="AU216" s="199" t="s">
        <v>80</v>
      </c>
      <c r="AV216" s="12" t="s">
        <v>80</v>
      </c>
      <c r="AW216" s="12" t="s">
        <v>35</v>
      </c>
      <c r="AX216" s="12" t="s">
        <v>71</v>
      </c>
      <c r="AY216" s="199" t="s">
        <v>167</v>
      </c>
    </row>
    <row r="217" spans="2:65" s="14" customFormat="1">
      <c r="B217" s="227"/>
      <c r="D217" s="193" t="s">
        <v>184</v>
      </c>
      <c r="E217" s="228" t="s">
        <v>5</v>
      </c>
      <c r="F217" s="229" t="s">
        <v>1390</v>
      </c>
      <c r="H217" s="228" t="s">
        <v>5</v>
      </c>
      <c r="I217" s="230"/>
      <c r="L217" s="227"/>
      <c r="M217" s="231"/>
      <c r="N217" s="232"/>
      <c r="O217" s="232"/>
      <c r="P217" s="232"/>
      <c r="Q217" s="232"/>
      <c r="R217" s="232"/>
      <c r="S217" s="232"/>
      <c r="T217" s="233"/>
      <c r="AT217" s="228" t="s">
        <v>184</v>
      </c>
      <c r="AU217" s="228" t="s">
        <v>80</v>
      </c>
      <c r="AV217" s="14" t="s">
        <v>78</v>
      </c>
      <c r="AW217" s="14" t="s">
        <v>35</v>
      </c>
      <c r="AX217" s="14" t="s">
        <v>71</v>
      </c>
      <c r="AY217" s="228" t="s">
        <v>167</v>
      </c>
    </row>
    <row r="218" spans="2:65" s="12" customFormat="1">
      <c r="B218" s="198"/>
      <c r="D218" s="193" t="s">
        <v>184</v>
      </c>
      <c r="E218" s="199" t="s">
        <v>5</v>
      </c>
      <c r="F218" s="200" t="s">
        <v>1453</v>
      </c>
      <c r="H218" s="201">
        <v>0.875</v>
      </c>
      <c r="I218" s="202"/>
      <c r="L218" s="198"/>
      <c r="M218" s="203"/>
      <c r="N218" s="204"/>
      <c r="O218" s="204"/>
      <c r="P218" s="204"/>
      <c r="Q218" s="204"/>
      <c r="R218" s="204"/>
      <c r="S218" s="204"/>
      <c r="T218" s="205"/>
      <c r="AT218" s="199" t="s">
        <v>184</v>
      </c>
      <c r="AU218" s="199" t="s">
        <v>80</v>
      </c>
      <c r="AV218" s="12" t="s">
        <v>80</v>
      </c>
      <c r="AW218" s="12" t="s">
        <v>35</v>
      </c>
      <c r="AX218" s="12" t="s">
        <v>71</v>
      </c>
      <c r="AY218" s="199" t="s">
        <v>167</v>
      </c>
    </row>
    <row r="219" spans="2:65" s="12" customFormat="1">
      <c r="B219" s="198"/>
      <c r="D219" s="193" t="s">
        <v>184</v>
      </c>
      <c r="E219" s="199" t="s">
        <v>5</v>
      </c>
      <c r="F219" s="200" t="s">
        <v>1454</v>
      </c>
      <c r="H219" s="201">
        <v>0.75</v>
      </c>
      <c r="I219" s="202"/>
      <c r="L219" s="198"/>
      <c r="M219" s="203"/>
      <c r="N219" s="204"/>
      <c r="O219" s="204"/>
      <c r="P219" s="204"/>
      <c r="Q219" s="204"/>
      <c r="R219" s="204"/>
      <c r="S219" s="204"/>
      <c r="T219" s="205"/>
      <c r="AT219" s="199" t="s">
        <v>184</v>
      </c>
      <c r="AU219" s="199" t="s">
        <v>80</v>
      </c>
      <c r="AV219" s="12" t="s">
        <v>80</v>
      </c>
      <c r="AW219" s="12" t="s">
        <v>35</v>
      </c>
      <c r="AX219" s="12" t="s">
        <v>71</v>
      </c>
      <c r="AY219" s="199" t="s">
        <v>167</v>
      </c>
    </row>
    <row r="220" spans="2:65" s="13" customFormat="1">
      <c r="B220" s="219"/>
      <c r="D220" s="193" t="s">
        <v>184</v>
      </c>
      <c r="E220" s="220" t="s">
        <v>5</v>
      </c>
      <c r="F220" s="221" t="s">
        <v>350</v>
      </c>
      <c r="H220" s="222">
        <v>3.9830000000000001</v>
      </c>
      <c r="I220" s="223"/>
      <c r="L220" s="219"/>
      <c r="M220" s="224"/>
      <c r="N220" s="225"/>
      <c r="O220" s="225"/>
      <c r="P220" s="225"/>
      <c r="Q220" s="225"/>
      <c r="R220" s="225"/>
      <c r="S220" s="225"/>
      <c r="T220" s="226"/>
      <c r="AT220" s="220" t="s">
        <v>184</v>
      </c>
      <c r="AU220" s="220" t="s">
        <v>80</v>
      </c>
      <c r="AV220" s="13" t="s">
        <v>173</v>
      </c>
      <c r="AW220" s="13" t="s">
        <v>35</v>
      </c>
      <c r="AX220" s="13" t="s">
        <v>78</v>
      </c>
      <c r="AY220" s="220" t="s">
        <v>167</v>
      </c>
    </row>
    <row r="221" spans="2:65" s="12" customFormat="1">
      <c r="B221" s="198"/>
      <c r="D221" s="193" t="s">
        <v>184</v>
      </c>
      <c r="F221" s="200" t="s">
        <v>1455</v>
      </c>
      <c r="H221" s="201">
        <v>7.9660000000000002</v>
      </c>
      <c r="I221" s="202"/>
      <c r="L221" s="198"/>
      <c r="M221" s="203"/>
      <c r="N221" s="204"/>
      <c r="O221" s="204"/>
      <c r="P221" s="204"/>
      <c r="Q221" s="204"/>
      <c r="R221" s="204"/>
      <c r="S221" s="204"/>
      <c r="T221" s="205"/>
      <c r="AT221" s="199" t="s">
        <v>184</v>
      </c>
      <c r="AU221" s="199" t="s">
        <v>80</v>
      </c>
      <c r="AV221" s="12" t="s">
        <v>80</v>
      </c>
      <c r="AW221" s="12" t="s">
        <v>6</v>
      </c>
      <c r="AX221" s="12" t="s">
        <v>78</v>
      </c>
      <c r="AY221" s="199" t="s">
        <v>167</v>
      </c>
    </row>
    <row r="222" spans="2:65" s="1" customFormat="1" ht="16.5" customHeight="1">
      <c r="B222" s="180"/>
      <c r="C222" s="181" t="s">
        <v>292</v>
      </c>
      <c r="D222" s="181" t="s">
        <v>169</v>
      </c>
      <c r="E222" s="182" t="s">
        <v>1456</v>
      </c>
      <c r="F222" s="183" t="s">
        <v>1457</v>
      </c>
      <c r="G222" s="184" t="s">
        <v>336</v>
      </c>
      <c r="H222" s="185">
        <v>51.853000000000002</v>
      </c>
      <c r="I222" s="186"/>
      <c r="J222" s="187">
        <f>ROUND(I222*H222,2)</f>
        <v>0</v>
      </c>
      <c r="K222" s="183" t="s">
        <v>179</v>
      </c>
      <c r="L222" s="41"/>
      <c r="M222" s="188" t="s">
        <v>5</v>
      </c>
      <c r="N222" s="189" t="s">
        <v>42</v>
      </c>
      <c r="O222" s="42"/>
      <c r="P222" s="190">
        <f>O222*H222</f>
        <v>0</v>
      </c>
      <c r="Q222" s="190">
        <v>0</v>
      </c>
      <c r="R222" s="190">
        <f>Q222*H222</f>
        <v>0</v>
      </c>
      <c r="S222" s="190">
        <v>0</v>
      </c>
      <c r="T222" s="191">
        <f>S222*H222</f>
        <v>0</v>
      </c>
      <c r="AR222" s="24" t="s">
        <v>173</v>
      </c>
      <c r="AT222" s="24" t="s">
        <v>169</v>
      </c>
      <c r="AU222" s="24" t="s">
        <v>80</v>
      </c>
      <c r="AY222" s="24" t="s">
        <v>167</v>
      </c>
      <c r="BE222" s="192">
        <f>IF(N222="základní",J222,0)</f>
        <v>0</v>
      </c>
      <c r="BF222" s="192">
        <f>IF(N222="snížená",J222,0)</f>
        <v>0</v>
      </c>
      <c r="BG222" s="192">
        <f>IF(N222="zákl. přenesená",J222,0)</f>
        <v>0</v>
      </c>
      <c r="BH222" s="192">
        <f>IF(N222="sníž. přenesená",J222,0)</f>
        <v>0</v>
      </c>
      <c r="BI222" s="192">
        <f>IF(N222="nulová",J222,0)</f>
        <v>0</v>
      </c>
      <c r="BJ222" s="24" t="s">
        <v>78</v>
      </c>
      <c r="BK222" s="192">
        <f>ROUND(I222*H222,2)</f>
        <v>0</v>
      </c>
      <c r="BL222" s="24" t="s">
        <v>173</v>
      </c>
      <c r="BM222" s="24" t="s">
        <v>1458</v>
      </c>
    </row>
    <row r="223" spans="2:65" s="1" customFormat="1" ht="40.5">
      <c r="B223" s="41"/>
      <c r="D223" s="193" t="s">
        <v>175</v>
      </c>
      <c r="F223" s="194" t="s">
        <v>1459</v>
      </c>
      <c r="I223" s="195"/>
      <c r="L223" s="41"/>
      <c r="M223" s="196"/>
      <c r="N223" s="42"/>
      <c r="O223" s="42"/>
      <c r="P223" s="42"/>
      <c r="Q223" s="42"/>
      <c r="R223" s="42"/>
      <c r="S223" s="42"/>
      <c r="T223" s="70"/>
      <c r="AT223" s="24" t="s">
        <v>175</v>
      </c>
      <c r="AU223" s="24" t="s">
        <v>80</v>
      </c>
    </row>
    <row r="224" spans="2:65" s="1" customFormat="1" ht="27">
      <c r="B224" s="41"/>
      <c r="D224" s="193" t="s">
        <v>182</v>
      </c>
      <c r="F224" s="197" t="s">
        <v>1337</v>
      </c>
      <c r="I224" s="195"/>
      <c r="L224" s="41"/>
      <c r="M224" s="196"/>
      <c r="N224" s="42"/>
      <c r="O224" s="42"/>
      <c r="P224" s="42"/>
      <c r="Q224" s="42"/>
      <c r="R224" s="42"/>
      <c r="S224" s="42"/>
      <c r="T224" s="70"/>
      <c r="AT224" s="24" t="s">
        <v>182</v>
      </c>
      <c r="AU224" s="24" t="s">
        <v>80</v>
      </c>
    </row>
    <row r="225" spans="2:65" s="12" customFormat="1">
      <c r="B225" s="198"/>
      <c r="D225" s="193" t="s">
        <v>184</v>
      </c>
      <c r="E225" s="199" t="s">
        <v>5</v>
      </c>
      <c r="F225" s="200" t="s">
        <v>1460</v>
      </c>
      <c r="H225" s="201">
        <v>10.4</v>
      </c>
      <c r="I225" s="202"/>
      <c r="L225" s="198"/>
      <c r="M225" s="203"/>
      <c r="N225" s="204"/>
      <c r="O225" s="204"/>
      <c r="P225" s="204"/>
      <c r="Q225" s="204"/>
      <c r="R225" s="204"/>
      <c r="S225" s="204"/>
      <c r="T225" s="205"/>
      <c r="AT225" s="199" t="s">
        <v>184</v>
      </c>
      <c r="AU225" s="199" t="s">
        <v>80</v>
      </c>
      <c r="AV225" s="12" t="s">
        <v>80</v>
      </c>
      <c r="AW225" s="12" t="s">
        <v>35</v>
      </c>
      <c r="AX225" s="12" t="s">
        <v>71</v>
      </c>
      <c r="AY225" s="199" t="s">
        <v>167</v>
      </c>
    </row>
    <row r="226" spans="2:65" s="12" customFormat="1">
      <c r="B226" s="198"/>
      <c r="D226" s="193" t="s">
        <v>184</v>
      </c>
      <c r="E226" s="199" t="s">
        <v>5</v>
      </c>
      <c r="F226" s="200" t="s">
        <v>1461</v>
      </c>
      <c r="H226" s="201">
        <v>3.28</v>
      </c>
      <c r="I226" s="202"/>
      <c r="L226" s="198"/>
      <c r="M226" s="203"/>
      <c r="N226" s="204"/>
      <c r="O226" s="204"/>
      <c r="P226" s="204"/>
      <c r="Q226" s="204"/>
      <c r="R226" s="204"/>
      <c r="S226" s="204"/>
      <c r="T226" s="205"/>
      <c r="AT226" s="199" t="s">
        <v>184</v>
      </c>
      <c r="AU226" s="199" t="s">
        <v>80</v>
      </c>
      <c r="AV226" s="12" t="s">
        <v>80</v>
      </c>
      <c r="AW226" s="12" t="s">
        <v>35</v>
      </c>
      <c r="AX226" s="12" t="s">
        <v>71</v>
      </c>
      <c r="AY226" s="199" t="s">
        <v>167</v>
      </c>
    </row>
    <row r="227" spans="2:65" s="12" customFormat="1">
      <c r="B227" s="198"/>
      <c r="D227" s="193" t="s">
        <v>184</v>
      </c>
      <c r="E227" s="199" t="s">
        <v>5</v>
      </c>
      <c r="F227" s="200" t="s">
        <v>1462</v>
      </c>
      <c r="H227" s="201">
        <v>7.72</v>
      </c>
      <c r="I227" s="202"/>
      <c r="L227" s="198"/>
      <c r="M227" s="203"/>
      <c r="N227" s="204"/>
      <c r="O227" s="204"/>
      <c r="P227" s="204"/>
      <c r="Q227" s="204"/>
      <c r="R227" s="204"/>
      <c r="S227" s="204"/>
      <c r="T227" s="205"/>
      <c r="AT227" s="199" t="s">
        <v>184</v>
      </c>
      <c r="AU227" s="199" t="s">
        <v>80</v>
      </c>
      <c r="AV227" s="12" t="s">
        <v>80</v>
      </c>
      <c r="AW227" s="12" t="s">
        <v>35</v>
      </c>
      <c r="AX227" s="12" t="s">
        <v>71</v>
      </c>
      <c r="AY227" s="199" t="s">
        <v>167</v>
      </c>
    </row>
    <row r="228" spans="2:65" s="12" customFormat="1">
      <c r="B228" s="198"/>
      <c r="D228" s="193" t="s">
        <v>184</v>
      </c>
      <c r="E228" s="199" t="s">
        <v>5</v>
      </c>
      <c r="F228" s="200" t="s">
        <v>1463</v>
      </c>
      <c r="H228" s="201">
        <v>2.9049999999999998</v>
      </c>
      <c r="I228" s="202"/>
      <c r="L228" s="198"/>
      <c r="M228" s="203"/>
      <c r="N228" s="204"/>
      <c r="O228" s="204"/>
      <c r="P228" s="204"/>
      <c r="Q228" s="204"/>
      <c r="R228" s="204"/>
      <c r="S228" s="204"/>
      <c r="T228" s="205"/>
      <c r="AT228" s="199" t="s">
        <v>184</v>
      </c>
      <c r="AU228" s="199" t="s">
        <v>80</v>
      </c>
      <c r="AV228" s="12" t="s">
        <v>80</v>
      </c>
      <c r="AW228" s="12" t="s">
        <v>35</v>
      </c>
      <c r="AX228" s="12" t="s">
        <v>71</v>
      </c>
      <c r="AY228" s="199" t="s">
        <v>167</v>
      </c>
    </row>
    <row r="229" spans="2:65" s="12" customFormat="1">
      <c r="B229" s="198"/>
      <c r="D229" s="193" t="s">
        <v>184</v>
      </c>
      <c r="E229" s="199" t="s">
        <v>5</v>
      </c>
      <c r="F229" s="200" t="s">
        <v>1464</v>
      </c>
      <c r="H229" s="201">
        <v>5.2359999999999998</v>
      </c>
      <c r="I229" s="202"/>
      <c r="L229" s="198"/>
      <c r="M229" s="203"/>
      <c r="N229" s="204"/>
      <c r="O229" s="204"/>
      <c r="P229" s="204"/>
      <c r="Q229" s="204"/>
      <c r="R229" s="204"/>
      <c r="S229" s="204"/>
      <c r="T229" s="205"/>
      <c r="AT229" s="199" t="s">
        <v>184</v>
      </c>
      <c r="AU229" s="199" t="s">
        <v>80</v>
      </c>
      <c r="AV229" s="12" t="s">
        <v>80</v>
      </c>
      <c r="AW229" s="12" t="s">
        <v>35</v>
      </c>
      <c r="AX229" s="12" t="s">
        <v>71</v>
      </c>
      <c r="AY229" s="199" t="s">
        <v>167</v>
      </c>
    </row>
    <row r="230" spans="2:65" s="12" customFormat="1">
      <c r="B230" s="198"/>
      <c r="D230" s="193" t="s">
        <v>184</v>
      </c>
      <c r="E230" s="199" t="s">
        <v>5</v>
      </c>
      <c r="F230" s="200" t="s">
        <v>1465</v>
      </c>
      <c r="H230" s="201">
        <v>5.28</v>
      </c>
      <c r="I230" s="202"/>
      <c r="L230" s="198"/>
      <c r="M230" s="203"/>
      <c r="N230" s="204"/>
      <c r="O230" s="204"/>
      <c r="P230" s="204"/>
      <c r="Q230" s="204"/>
      <c r="R230" s="204"/>
      <c r="S230" s="204"/>
      <c r="T230" s="205"/>
      <c r="AT230" s="199" t="s">
        <v>184</v>
      </c>
      <c r="AU230" s="199" t="s">
        <v>80</v>
      </c>
      <c r="AV230" s="12" t="s">
        <v>80</v>
      </c>
      <c r="AW230" s="12" t="s">
        <v>35</v>
      </c>
      <c r="AX230" s="12" t="s">
        <v>71</v>
      </c>
      <c r="AY230" s="199" t="s">
        <v>167</v>
      </c>
    </row>
    <row r="231" spans="2:65" s="12" customFormat="1">
      <c r="B231" s="198"/>
      <c r="D231" s="193" t="s">
        <v>184</v>
      </c>
      <c r="E231" s="199" t="s">
        <v>5</v>
      </c>
      <c r="F231" s="200" t="s">
        <v>1466</v>
      </c>
      <c r="H231" s="201">
        <v>4.1040000000000001</v>
      </c>
      <c r="I231" s="202"/>
      <c r="L231" s="198"/>
      <c r="M231" s="203"/>
      <c r="N231" s="204"/>
      <c r="O231" s="204"/>
      <c r="P231" s="204"/>
      <c r="Q231" s="204"/>
      <c r="R231" s="204"/>
      <c r="S231" s="204"/>
      <c r="T231" s="205"/>
      <c r="AT231" s="199" t="s">
        <v>184</v>
      </c>
      <c r="AU231" s="199" t="s">
        <v>80</v>
      </c>
      <c r="AV231" s="12" t="s">
        <v>80</v>
      </c>
      <c r="AW231" s="12" t="s">
        <v>35</v>
      </c>
      <c r="AX231" s="12" t="s">
        <v>71</v>
      </c>
      <c r="AY231" s="199" t="s">
        <v>167</v>
      </c>
    </row>
    <row r="232" spans="2:65" s="12" customFormat="1">
      <c r="B232" s="198"/>
      <c r="D232" s="193" t="s">
        <v>184</v>
      </c>
      <c r="E232" s="199" t="s">
        <v>5</v>
      </c>
      <c r="F232" s="200" t="s">
        <v>1467</v>
      </c>
      <c r="H232" s="201">
        <v>2.25</v>
      </c>
      <c r="I232" s="202"/>
      <c r="L232" s="198"/>
      <c r="M232" s="203"/>
      <c r="N232" s="204"/>
      <c r="O232" s="204"/>
      <c r="P232" s="204"/>
      <c r="Q232" s="204"/>
      <c r="R232" s="204"/>
      <c r="S232" s="204"/>
      <c r="T232" s="205"/>
      <c r="AT232" s="199" t="s">
        <v>184</v>
      </c>
      <c r="AU232" s="199" t="s">
        <v>80</v>
      </c>
      <c r="AV232" s="12" t="s">
        <v>80</v>
      </c>
      <c r="AW232" s="12" t="s">
        <v>35</v>
      </c>
      <c r="AX232" s="12" t="s">
        <v>71</v>
      </c>
      <c r="AY232" s="199" t="s">
        <v>167</v>
      </c>
    </row>
    <row r="233" spans="2:65" s="12" customFormat="1">
      <c r="B233" s="198"/>
      <c r="D233" s="193" t="s">
        <v>184</v>
      </c>
      <c r="E233" s="199" t="s">
        <v>5</v>
      </c>
      <c r="F233" s="200" t="s">
        <v>1468</v>
      </c>
      <c r="H233" s="201">
        <v>3.3580000000000001</v>
      </c>
      <c r="I233" s="202"/>
      <c r="L233" s="198"/>
      <c r="M233" s="203"/>
      <c r="N233" s="204"/>
      <c r="O233" s="204"/>
      <c r="P233" s="204"/>
      <c r="Q233" s="204"/>
      <c r="R233" s="204"/>
      <c r="S233" s="204"/>
      <c r="T233" s="205"/>
      <c r="AT233" s="199" t="s">
        <v>184</v>
      </c>
      <c r="AU233" s="199" t="s">
        <v>80</v>
      </c>
      <c r="AV233" s="12" t="s">
        <v>80</v>
      </c>
      <c r="AW233" s="12" t="s">
        <v>35</v>
      </c>
      <c r="AX233" s="12" t="s">
        <v>71</v>
      </c>
      <c r="AY233" s="199" t="s">
        <v>167</v>
      </c>
    </row>
    <row r="234" spans="2:65" s="12" customFormat="1">
      <c r="B234" s="198"/>
      <c r="D234" s="193" t="s">
        <v>184</v>
      </c>
      <c r="E234" s="199" t="s">
        <v>5</v>
      </c>
      <c r="F234" s="200" t="s">
        <v>1469</v>
      </c>
      <c r="H234" s="201">
        <v>7.32</v>
      </c>
      <c r="I234" s="202"/>
      <c r="L234" s="198"/>
      <c r="M234" s="203"/>
      <c r="N234" s="204"/>
      <c r="O234" s="204"/>
      <c r="P234" s="204"/>
      <c r="Q234" s="204"/>
      <c r="R234" s="204"/>
      <c r="S234" s="204"/>
      <c r="T234" s="205"/>
      <c r="AT234" s="199" t="s">
        <v>184</v>
      </c>
      <c r="AU234" s="199" t="s">
        <v>80</v>
      </c>
      <c r="AV234" s="12" t="s">
        <v>80</v>
      </c>
      <c r="AW234" s="12" t="s">
        <v>35</v>
      </c>
      <c r="AX234" s="12" t="s">
        <v>71</v>
      </c>
      <c r="AY234" s="199" t="s">
        <v>167</v>
      </c>
    </row>
    <row r="235" spans="2:65" s="13" customFormat="1">
      <c r="B235" s="219"/>
      <c r="D235" s="193" t="s">
        <v>184</v>
      </c>
      <c r="E235" s="220" t="s">
        <v>5</v>
      </c>
      <c r="F235" s="221" t="s">
        <v>350</v>
      </c>
      <c r="H235" s="222">
        <v>51.853000000000002</v>
      </c>
      <c r="I235" s="223"/>
      <c r="L235" s="219"/>
      <c r="M235" s="224"/>
      <c r="N235" s="225"/>
      <c r="O235" s="225"/>
      <c r="P235" s="225"/>
      <c r="Q235" s="225"/>
      <c r="R235" s="225"/>
      <c r="S235" s="225"/>
      <c r="T235" s="226"/>
      <c r="AT235" s="220" t="s">
        <v>184</v>
      </c>
      <c r="AU235" s="220" t="s">
        <v>80</v>
      </c>
      <c r="AV235" s="13" t="s">
        <v>173</v>
      </c>
      <c r="AW235" s="13" t="s">
        <v>35</v>
      </c>
      <c r="AX235" s="13" t="s">
        <v>78</v>
      </c>
      <c r="AY235" s="220" t="s">
        <v>167</v>
      </c>
    </row>
    <row r="236" spans="2:65" s="1" customFormat="1" ht="16.5" customHeight="1">
      <c r="B236" s="180"/>
      <c r="C236" s="209" t="s">
        <v>299</v>
      </c>
      <c r="D236" s="209" t="s">
        <v>339</v>
      </c>
      <c r="E236" s="210" t="s">
        <v>340</v>
      </c>
      <c r="F236" s="211" t="s">
        <v>1470</v>
      </c>
      <c r="G236" s="212" t="s">
        <v>268</v>
      </c>
      <c r="H236" s="213">
        <v>103.706</v>
      </c>
      <c r="I236" s="214"/>
      <c r="J236" s="215">
        <f>ROUND(I236*H236,2)</f>
        <v>0</v>
      </c>
      <c r="K236" s="211" t="s">
        <v>5</v>
      </c>
      <c r="L236" s="216"/>
      <c r="M236" s="217" t="s">
        <v>5</v>
      </c>
      <c r="N236" s="218" t="s">
        <v>42</v>
      </c>
      <c r="O236" s="42"/>
      <c r="P236" s="190">
        <f>O236*H236</f>
        <v>0</v>
      </c>
      <c r="Q236" s="190">
        <v>0.3</v>
      </c>
      <c r="R236" s="190">
        <f>Q236*H236</f>
        <v>31.111799999999999</v>
      </c>
      <c r="S236" s="190">
        <v>0</v>
      </c>
      <c r="T236" s="191">
        <f>S236*H236</f>
        <v>0</v>
      </c>
      <c r="AR236" s="24" t="s">
        <v>217</v>
      </c>
      <c r="AT236" s="24" t="s">
        <v>339</v>
      </c>
      <c r="AU236" s="24" t="s">
        <v>80</v>
      </c>
      <c r="AY236" s="24" t="s">
        <v>167</v>
      </c>
      <c r="BE236" s="192">
        <f>IF(N236="základní",J236,0)</f>
        <v>0</v>
      </c>
      <c r="BF236" s="192">
        <f>IF(N236="snížená",J236,0)</f>
        <v>0</v>
      </c>
      <c r="BG236" s="192">
        <f>IF(N236="zákl. přenesená",J236,0)</f>
        <v>0</v>
      </c>
      <c r="BH236" s="192">
        <f>IF(N236="sníž. přenesená",J236,0)</f>
        <v>0</v>
      </c>
      <c r="BI236" s="192">
        <f>IF(N236="nulová",J236,0)</f>
        <v>0</v>
      </c>
      <c r="BJ236" s="24" t="s">
        <v>78</v>
      </c>
      <c r="BK236" s="192">
        <f>ROUND(I236*H236,2)</f>
        <v>0</v>
      </c>
      <c r="BL236" s="24" t="s">
        <v>173</v>
      </c>
      <c r="BM236" s="24" t="s">
        <v>1471</v>
      </c>
    </row>
    <row r="237" spans="2:65" s="1" customFormat="1">
      <c r="B237" s="41"/>
      <c r="D237" s="193" t="s">
        <v>175</v>
      </c>
      <c r="F237" s="194" t="s">
        <v>1472</v>
      </c>
      <c r="I237" s="195"/>
      <c r="L237" s="41"/>
      <c r="M237" s="196"/>
      <c r="N237" s="42"/>
      <c r="O237" s="42"/>
      <c r="P237" s="42"/>
      <c r="Q237" s="42"/>
      <c r="R237" s="42"/>
      <c r="S237" s="42"/>
      <c r="T237" s="70"/>
      <c r="AT237" s="24" t="s">
        <v>175</v>
      </c>
      <c r="AU237" s="24" t="s">
        <v>80</v>
      </c>
    </row>
    <row r="238" spans="2:65" s="12" customFormat="1">
      <c r="B238" s="198"/>
      <c r="D238" s="193" t="s">
        <v>184</v>
      </c>
      <c r="F238" s="200" t="s">
        <v>1473</v>
      </c>
      <c r="H238" s="201">
        <v>103.706</v>
      </c>
      <c r="I238" s="202"/>
      <c r="L238" s="198"/>
      <c r="M238" s="203"/>
      <c r="N238" s="204"/>
      <c r="O238" s="204"/>
      <c r="P238" s="204"/>
      <c r="Q238" s="204"/>
      <c r="R238" s="204"/>
      <c r="S238" s="204"/>
      <c r="T238" s="205"/>
      <c r="AT238" s="199" t="s">
        <v>184</v>
      </c>
      <c r="AU238" s="199" t="s">
        <v>80</v>
      </c>
      <c r="AV238" s="12" t="s">
        <v>80</v>
      </c>
      <c r="AW238" s="12" t="s">
        <v>6</v>
      </c>
      <c r="AX238" s="12" t="s">
        <v>78</v>
      </c>
      <c r="AY238" s="199" t="s">
        <v>167</v>
      </c>
    </row>
    <row r="239" spans="2:65" s="1" customFormat="1" ht="16.5" customHeight="1">
      <c r="B239" s="180"/>
      <c r="C239" s="181" t="s">
        <v>304</v>
      </c>
      <c r="D239" s="181" t="s">
        <v>169</v>
      </c>
      <c r="E239" s="182" t="s">
        <v>575</v>
      </c>
      <c r="F239" s="183" t="s">
        <v>576</v>
      </c>
      <c r="G239" s="184" t="s">
        <v>230</v>
      </c>
      <c r="H239" s="185">
        <v>150</v>
      </c>
      <c r="I239" s="186"/>
      <c r="J239" s="187">
        <f>ROUND(I239*H239,2)</f>
        <v>0</v>
      </c>
      <c r="K239" s="183" t="s">
        <v>5</v>
      </c>
      <c r="L239" s="41"/>
      <c r="M239" s="188" t="s">
        <v>5</v>
      </c>
      <c r="N239" s="189" t="s">
        <v>42</v>
      </c>
      <c r="O239" s="42"/>
      <c r="P239" s="190">
        <f>O239*H239</f>
        <v>0</v>
      </c>
      <c r="Q239" s="190">
        <v>0</v>
      </c>
      <c r="R239" s="190">
        <f>Q239*H239</f>
        <v>0</v>
      </c>
      <c r="S239" s="190">
        <v>0</v>
      </c>
      <c r="T239" s="191">
        <f>S239*H239</f>
        <v>0</v>
      </c>
      <c r="AR239" s="24" t="s">
        <v>173</v>
      </c>
      <c r="AT239" s="24" t="s">
        <v>169</v>
      </c>
      <c r="AU239" s="24" t="s">
        <v>80</v>
      </c>
      <c r="AY239" s="24" t="s">
        <v>167</v>
      </c>
      <c r="BE239" s="192">
        <f>IF(N239="základní",J239,0)</f>
        <v>0</v>
      </c>
      <c r="BF239" s="192">
        <f>IF(N239="snížená",J239,0)</f>
        <v>0</v>
      </c>
      <c r="BG239" s="192">
        <f>IF(N239="zákl. přenesená",J239,0)</f>
        <v>0</v>
      </c>
      <c r="BH239" s="192">
        <f>IF(N239="sníž. přenesená",J239,0)</f>
        <v>0</v>
      </c>
      <c r="BI239" s="192">
        <f>IF(N239="nulová",J239,0)</f>
        <v>0</v>
      </c>
      <c r="BJ239" s="24" t="s">
        <v>78</v>
      </c>
      <c r="BK239" s="192">
        <f>ROUND(I239*H239,2)</f>
        <v>0</v>
      </c>
      <c r="BL239" s="24" t="s">
        <v>173</v>
      </c>
      <c r="BM239" s="24" t="s">
        <v>1474</v>
      </c>
    </row>
    <row r="240" spans="2:65" s="1" customFormat="1">
      <c r="B240" s="41"/>
      <c r="D240" s="193" t="s">
        <v>175</v>
      </c>
      <c r="F240" s="194" t="s">
        <v>576</v>
      </c>
      <c r="I240" s="195"/>
      <c r="L240" s="41"/>
      <c r="M240" s="196"/>
      <c r="N240" s="42"/>
      <c r="O240" s="42"/>
      <c r="P240" s="42"/>
      <c r="Q240" s="42"/>
      <c r="R240" s="42"/>
      <c r="S240" s="42"/>
      <c r="T240" s="70"/>
      <c r="AT240" s="24" t="s">
        <v>175</v>
      </c>
      <c r="AU240" s="24" t="s">
        <v>80</v>
      </c>
    </row>
    <row r="241" spans="2:65" s="1" customFormat="1" ht="25.5" customHeight="1">
      <c r="B241" s="180"/>
      <c r="C241" s="181" t="s">
        <v>309</v>
      </c>
      <c r="D241" s="181" t="s">
        <v>169</v>
      </c>
      <c r="E241" s="182" t="s">
        <v>578</v>
      </c>
      <c r="F241" s="183" t="s">
        <v>579</v>
      </c>
      <c r="G241" s="184" t="s">
        <v>230</v>
      </c>
      <c r="H241" s="185">
        <v>150</v>
      </c>
      <c r="I241" s="186"/>
      <c r="J241" s="187">
        <f>ROUND(I241*H241,2)</f>
        <v>0</v>
      </c>
      <c r="K241" s="183" t="s">
        <v>179</v>
      </c>
      <c r="L241" s="41"/>
      <c r="M241" s="188" t="s">
        <v>5</v>
      </c>
      <c r="N241" s="189" t="s">
        <v>42</v>
      </c>
      <c r="O241" s="42"/>
      <c r="P241" s="190">
        <f>O241*H241</f>
        <v>0</v>
      </c>
      <c r="Q241" s="190">
        <v>0</v>
      </c>
      <c r="R241" s="190">
        <f>Q241*H241</f>
        <v>0</v>
      </c>
      <c r="S241" s="190">
        <v>0</v>
      </c>
      <c r="T241" s="191">
        <f>S241*H241</f>
        <v>0</v>
      </c>
      <c r="AR241" s="24" t="s">
        <v>173</v>
      </c>
      <c r="AT241" s="24" t="s">
        <v>169</v>
      </c>
      <c r="AU241" s="24" t="s">
        <v>80</v>
      </c>
      <c r="AY241" s="24" t="s">
        <v>167</v>
      </c>
      <c r="BE241" s="192">
        <f>IF(N241="základní",J241,0)</f>
        <v>0</v>
      </c>
      <c r="BF241" s="192">
        <f>IF(N241="snížená",J241,0)</f>
        <v>0</v>
      </c>
      <c r="BG241" s="192">
        <f>IF(N241="zákl. přenesená",J241,0)</f>
        <v>0</v>
      </c>
      <c r="BH241" s="192">
        <f>IF(N241="sníž. přenesená",J241,0)</f>
        <v>0</v>
      </c>
      <c r="BI241" s="192">
        <f>IF(N241="nulová",J241,0)</f>
        <v>0</v>
      </c>
      <c r="BJ241" s="24" t="s">
        <v>78</v>
      </c>
      <c r="BK241" s="192">
        <f>ROUND(I241*H241,2)</f>
        <v>0</v>
      </c>
      <c r="BL241" s="24" t="s">
        <v>173</v>
      </c>
      <c r="BM241" s="24" t="s">
        <v>1475</v>
      </c>
    </row>
    <row r="242" spans="2:65" s="1" customFormat="1" ht="27">
      <c r="B242" s="41"/>
      <c r="D242" s="193" t="s">
        <v>175</v>
      </c>
      <c r="F242" s="194" t="s">
        <v>581</v>
      </c>
      <c r="I242" s="195"/>
      <c r="L242" s="41"/>
      <c r="M242" s="196"/>
      <c r="N242" s="42"/>
      <c r="O242" s="42"/>
      <c r="P242" s="42"/>
      <c r="Q242" s="42"/>
      <c r="R242" s="42"/>
      <c r="S242" s="42"/>
      <c r="T242" s="70"/>
      <c r="AT242" s="24" t="s">
        <v>175</v>
      </c>
      <c r="AU242" s="24" t="s">
        <v>80</v>
      </c>
    </row>
    <row r="243" spans="2:65" s="1" customFormat="1" ht="27">
      <c r="B243" s="41"/>
      <c r="D243" s="193" t="s">
        <v>182</v>
      </c>
      <c r="F243" s="197" t="s">
        <v>1337</v>
      </c>
      <c r="I243" s="195"/>
      <c r="L243" s="41"/>
      <c r="M243" s="196"/>
      <c r="N243" s="42"/>
      <c r="O243" s="42"/>
      <c r="P243" s="42"/>
      <c r="Q243" s="42"/>
      <c r="R243" s="42"/>
      <c r="S243" s="42"/>
      <c r="T243" s="70"/>
      <c r="AT243" s="24" t="s">
        <v>182</v>
      </c>
      <c r="AU243" s="24" t="s">
        <v>80</v>
      </c>
    </row>
    <row r="244" spans="2:65" s="14" customFormat="1">
      <c r="B244" s="227"/>
      <c r="D244" s="193" t="s">
        <v>184</v>
      </c>
      <c r="E244" s="228" t="s">
        <v>5</v>
      </c>
      <c r="F244" s="229" t="s">
        <v>1476</v>
      </c>
      <c r="H244" s="228" t="s">
        <v>5</v>
      </c>
      <c r="I244" s="230"/>
      <c r="L244" s="227"/>
      <c r="M244" s="231"/>
      <c r="N244" s="232"/>
      <c r="O244" s="232"/>
      <c r="P244" s="232"/>
      <c r="Q244" s="232"/>
      <c r="R244" s="232"/>
      <c r="S244" s="232"/>
      <c r="T244" s="233"/>
      <c r="AT244" s="228" t="s">
        <v>184</v>
      </c>
      <c r="AU244" s="228" t="s">
        <v>80</v>
      </c>
      <c r="AV244" s="14" t="s">
        <v>78</v>
      </c>
      <c r="AW244" s="14" t="s">
        <v>35</v>
      </c>
      <c r="AX244" s="14" t="s">
        <v>71</v>
      </c>
      <c r="AY244" s="228" t="s">
        <v>167</v>
      </c>
    </row>
    <row r="245" spans="2:65" s="12" customFormat="1">
      <c r="B245" s="198"/>
      <c r="D245" s="193" t="s">
        <v>184</v>
      </c>
      <c r="E245" s="199" t="s">
        <v>5</v>
      </c>
      <c r="F245" s="200" t="s">
        <v>1477</v>
      </c>
      <c r="H245" s="201">
        <v>150</v>
      </c>
      <c r="I245" s="202"/>
      <c r="L245" s="198"/>
      <c r="M245" s="203"/>
      <c r="N245" s="204"/>
      <c r="O245" s="204"/>
      <c r="P245" s="204"/>
      <c r="Q245" s="204"/>
      <c r="R245" s="204"/>
      <c r="S245" s="204"/>
      <c r="T245" s="205"/>
      <c r="AT245" s="199" t="s">
        <v>184</v>
      </c>
      <c r="AU245" s="199" t="s">
        <v>80</v>
      </c>
      <c r="AV245" s="12" t="s">
        <v>80</v>
      </c>
      <c r="AW245" s="12" t="s">
        <v>35</v>
      </c>
      <c r="AX245" s="12" t="s">
        <v>78</v>
      </c>
      <c r="AY245" s="199" t="s">
        <v>167</v>
      </c>
    </row>
    <row r="246" spans="2:65" s="11" customFormat="1" ht="29.85" customHeight="1">
      <c r="B246" s="167"/>
      <c r="D246" s="168" t="s">
        <v>70</v>
      </c>
      <c r="E246" s="178" t="s">
        <v>80</v>
      </c>
      <c r="F246" s="178" t="s">
        <v>583</v>
      </c>
      <c r="I246" s="170"/>
      <c r="J246" s="179">
        <f>BK246</f>
        <v>0</v>
      </c>
      <c r="L246" s="167"/>
      <c r="M246" s="172"/>
      <c r="N246" s="173"/>
      <c r="O246" s="173"/>
      <c r="P246" s="174">
        <f>SUM(P247:P252)</f>
        <v>0</v>
      </c>
      <c r="Q246" s="173"/>
      <c r="R246" s="174">
        <f>SUM(R247:R252)</f>
        <v>0</v>
      </c>
      <c r="S246" s="173"/>
      <c r="T246" s="175">
        <f>SUM(T247:T252)</f>
        <v>0</v>
      </c>
      <c r="AR246" s="168" t="s">
        <v>78</v>
      </c>
      <c r="AT246" s="176" t="s">
        <v>70</v>
      </c>
      <c r="AU246" s="176" t="s">
        <v>78</v>
      </c>
      <c r="AY246" s="168" t="s">
        <v>167</v>
      </c>
      <c r="BK246" s="177">
        <f>SUM(BK247:BK252)</f>
        <v>0</v>
      </c>
    </row>
    <row r="247" spans="2:65" s="1" customFormat="1" ht="25.5" customHeight="1">
      <c r="B247" s="180"/>
      <c r="C247" s="181" t="s">
        <v>314</v>
      </c>
      <c r="D247" s="181" t="s">
        <v>169</v>
      </c>
      <c r="E247" s="182" t="s">
        <v>1478</v>
      </c>
      <c r="F247" s="183" t="s">
        <v>1479</v>
      </c>
      <c r="G247" s="184" t="s">
        <v>230</v>
      </c>
      <c r="H247" s="185">
        <v>119.3</v>
      </c>
      <c r="I247" s="186"/>
      <c r="J247" s="187">
        <f>ROUND(I247*H247,2)</f>
        <v>0</v>
      </c>
      <c r="K247" s="183" t="s">
        <v>179</v>
      </c>
      <c r="L247" s="41"/>
      <c r="M247" s="188" t="s">
        <v>5</v>
      </c>
      <c r="N247" s="189" t="s">
        <v>42</v>
      </c>
      <c r="O247" s="42"/>
      <c r="P247" s="190">
        <f>O247*H247</f>
        <v>0</v>
      </c>
      <c r="Q247" s="190">
        <v>0</v>
      </c>
      <c r="R247" s="190">
        <f>Q247*H247</f>
        <v>0</v>
      </c>
      <c r="S247" s="190">
        <v>0</v>
      </c>
      <c r="T247" s="191">
        <f>S247*H247</f>
        <v>0</v>
      </c>
      <c r="AR247" s="24" t="s">
        <v>173</v>
      </c>
      <c r="AT247" s="24" t="s">
        <v>169</v>
      </c>
      <c r="AU247" s="24" t="s">
        <v>80</v>
      </c>
      <c r="AY247" s="24" t="s">
        <v>167</v>
      </c>
      <c r="BE247" s="192">
        <f>IF(N247="základní",J247,0)</f>
        <v>0</v>
      </c>
      <c r="BF247" s="192">
        <f>IF(N247="snížená",J247,0)</f>
        <v>0</v>
      </c>
      <c r="BG247" s="192">
        <f>IF(N247="zákl. přenesená",J247,0)</f>
        <v>0</v>
      </c>
      <c r="BH247" s="192">
        <f>IF(N247="sníž. přenesená",J247,0)</f>
        <v>0</v>
      </c>
      <c r="BI247" s="192">
        <f>IF(N247="nulová",J247,0)</f>
        <v>0</v>
      </c>
      <c r="BJ247" s="24" t="s">
        <v>78</v>
      </c>
      <c r="BK247" s="192">
        <f>ROUND(I247*H247,2)</f>
        <v>0</v>
      </c>
      <c r="BL247" s="24" t="s">
        <v>173</v>
      </c>
      <c r="BM247" s="24" t="s">
        <v>1480</v>
      </c>
    </row>
    <row r="248" spans="2:65" s="1" customFormat="1" ht="27">
      <c r="B248" s="41"/>
      <c r="D248" s="193" t="s">
        <v>175</v>
      </c>
      <c r="F248" s="194" t="s">
        <v>1481</v>
      </c>
      <c r="I248" s="195"/>
      <c r="L248" s="41"/>
      <c r="M248" s="196"/>
      <c r="N248" s="42"/>
      <c r="O248" s="42"/>
      <c r="P248" s="42"/>
      <c r="Q248" s="42"/>
      <c r="R248" s="42"/>
      <c r="S248" s="42"/>
      <c r="T248" s="70"/>
      <c r="AT248" s="24" t="s">
        <v>175</v>
      </c>
      <c r="AU248" s="24" t="s">
        <v>80</v>
      </c>
    </row>
    <row r="249" spans="2:65" s="1" customFormat="1" ht="27">
      <c r="B249" s="41"/>
      <c r="D249" s="193" t="s">
        <v>182</v>
      </c>
      <c r="F249" s="197" t="s">
        <v>1337</v>
      </c>
      <c r="I249" s="195"/>
      <c r="L249" s="41"/>
      <c r="M249" s="196"/>
      <c r="N249" s="42"/>
      <c r="O249" s="42"/>
      <c r="P249" s="42"/>
      <c r="Q249" s="42"/>
      <c r="R249" s="42"/>
      <c r="S249" s="42"/>
      <c r="T249" s="70"/>
      <c r="AT249" s="24" t="s">
        <v>182</v>
      </c>
      <c r="AU249" s="24" t="s">
        <v>80</v>
      </c>
    </row>
    <row r="250" spans="2:65" s="12" customFormat="1">
      <c r="B250" s="198"/>
      <c r="D250" s="193" t="s">
        <v>184</v>
      </c>
      <c r="E250" s="199" t="s">
        <v>5</v>
      </c>
      <c r="F250" s="200" t="s">
        <v>1482</v>
      </c>
      <c r="H250" s="201">
        <v>110.5</v>
      </c>
      <c r="I250" s="202"/>
      <c r="L250" s="198"/>
      <c r="M250" s="203"/>
      <c r="N250" s="204"/>
      <c r="O250" s="204"/>
      <c r="P250" s="204"/>
      <c r="Q250" s="204"/>
      <c r="R250" s="204"/>
      <c r="S250" s="204"/>
      <c r="T250" s="205"/>
      <c r="AT250" s="199" t="s">
        <v>184</v>
      </c>
      <c r="AU250" s="199" t="s">
        <v>80</v>
      </c>
      <c r="AV250" s="12" t="s">
        <v>80</v>
      </c>
      <c r="AW250" s="12" t="s">
        <v>35</v>
      </c>
      <c r="AX250" s="12" t="s">
        <v>71</v>
      </c>
      <c r="AY250" s="199" t="s">
        <v>167</v>
      </c>
    </row>
    <row r="251" spans="2:65" s="12" customFormat="1">
      <c r="B251" s="198"/>
      <c r="D251" s="193" t="s">
        <v>184</v>
      </c>
      <c r="E251" s="199" t="s">
        <v>5</v>
      </c>
      <c r="F251" s="200" t="s">
        <v>1483</v>
      </c>
      <c r="H251" s="201">
        <v>8.8000000000000007</v>
      </c>
      <c r="I251" s="202"/>
      <c r="L251" s="198"/>
      <c r="M251" s="203"/>
      <c r="N251" s="204"/>
      <c r="O251" s="204"/>
      <c r="P251" s="204"/>
      <c r="Q251" s="204"/>
      <c r="R251" s="204"/>
      <c r="S251" s="204"/>
      <c r="T251" s="205"/>
      <c r="AT251" s="199" t="s">
        <v>184</v>
      </c>
      <c r="AU251" s="199" t="s">
        <v>80</v>
      </c>
      <c r="AV251" s="12" t="s">
        <v>80</v>
      </c>
      <c r="AW251" s="12" t="s">
        <v>35</v>
      </c>
      <c r="AX251" s="12" t="s">
        <v>71</v>
      </c>
      <c r="AY251" s="199" t="s">
        <v>167</v>
      </c>
    </row>
    <row r="252" spans="2:65" s="13" customFormat="1">
      <c r="B252" s="219"/>
      <c r="D252" s="193" t="s">
        <v>184</v>
      </c>
      <c r="E252" s="220" t="s">
        <v>5</v>
      </c>
      <c r="F252" s="221" t="s">
        <v>350</v>
      </c>
      <c r="H252" s="222">
        <v>119.3</v>
      </c>
      <c r="I252" s="223"/>
      <c r="L252" s="219"/>
      <c r="M252" s="224"/>
      <c r="N252" s="225"/>
      <c r="O252" s="225"/>
      <c r="P252" s="225"/>
      <c r="Q252" s="225"/>
      <c r="R252" s="225"/>
      <c r="S252" s="225"/>
      <c r="T252" s="226"/>
      <c r="AT252" s="220" t="s">
        <v>184</v>
      </c>
      <c r="AU252" s="220" t="s">
        <v>80</v>
      </c>
      <c r="AV252" s="13" t="s">
        <v>173</v>
      </c>
      <c r="AW252" s="13" t="s">
        <v>35</v>
      </c>
      <c r="AX252" s="13" t="s">
        <v>78</v>
      </c>
      <c r="AY252" s="220" t="s">
        <v>167</v>
      </c>
    </row>
    <row r="253" spans="2:65" s="11" customFormat="1" ht="29.85" customHeight="1">
      <c r="B253" s="167"/>
      <c r="D253" s="168" t="s">
        <v>70</v>
      </c>
      <c r="E253" s="178" t="s">
        <v>173</v>
      </c>
      <c r="F253" s="178" t="s">
        <v>366</v>
      </c>
      <c r="I253" s="170"/>
      <c r="J253" s="179">
        <f>BK253</f>
        <v>0</v>
      </c>
      <c r="L253" s="167"/>
      <c r="M253" s="172"/>
      <c r="N253" s="173"/>
      <c r="O253" s="173"/>
      <c r="P253" s="174">
        <f>SUM(P254:P273)</f>
        <v>0</v>
      </c>
      <c r="Q253" s="173"/>
      <c r="R253" s="174">
        <f>SUM(R254:R273)</f>
        <v>2.5559999999999999E-2</v>
      </c>
      <c r="S253" s="173"/>
      <c r="T253" s="175">
        <f>SUM(T254:T273)</f>
        <v>0</v>
      </c>
      <c r="AR253" s="168" t="s">
        <v>78</v>
      </c>
      <c r="AT253" s="176" t="s">
        <v>70</v>
      </c>
      <c r="AU253" s="176" t="s">
        <v>78</v>
      </c>
      <c r="AY253" s="168" t="s">
        <v>167</v>
      </c>
      <c r="BK253" s="177">
        <f>SUM(BK254:BK273)</f>
        <v>0</v>
      </c>
    </row>
    <row r="254" spans="2:65" s="1" customFormat="1" ht="16.5" customHeight="1">
      <c r="B254" s="180"/>
      <c r="C254" s="181" t="s">
        <v>427</v>
      </c>
      <c r="D254" s="181" t="s">
        <v>169</v>
      </c>
      <c r="E254" s="182" t="s">
        <v>1484</v>
      </c>
      <c r="F254" s="183" t="s">
        <v>1485</v>
      </c>
      <c r="G254" s="184" t="s">
        <v>336</v>
      </c>
      <c r="H254" s="185">
        <v>12.555</v>
      </c>
      <c r="I254" s="186"/>
      <c r="J254" s="187">
        <f>ROUND(I254*H254,2)</f>
        <v>0</v>
      </c>
      <c r="K254" s="183" t="s">
        <v>179</v>
      </c>
      <c r="L254" s="41"/>
      <c r="M254" s="188" t="s">
        <v>5</v>
      </c>
      <c r="N254" s="189" t="s">
        <v>42</v>
      </c>
      <c r="O254" s="42"/>
      <c r="P254" s="190">
        <f>O254*H254</f>
        <v>0</v>
      </c>
      <c r="Q254" s="190">
        <v>0</v>
      </c>
      <c r="R254" s="190">
        <f>Q254*H254</f>
        <v>0</v>
      </c>
      <c r="S254" s="190">
        <v>0</v>
      </c>
      <c r="T254" s="191">
        <f>S254*H254</f>
        <v>0</v>
      </c>
      <c r="AR254" s="24" t="s">
        <v>173</v>
      </c>
      <c r="AT254" s="24" t="s">
        <v>169</v>
      </c>
      <c r="AU254" s="24" t="s">
        <v>80</v>
      </c>
      <c r="AY254" s="24" t="s">
        <v>167</v>
      </c>
      <c r="BE254" s="192">
        <f>IF(N254="základní",J254,0)</f>
        <v>0</v>
      </c>
      <c r="BF254" s="192">
        <f>IF(N254="snížená",J254,0)</f>
        <v>0</v>
      </c>
      <c r="BG254" s="192">
        <f>IF(N254="zákl. přenesená",J254,0)</f>
        <v>0</v>
      </c>
      <c r="BH254" s="192">
        <f>IF(N254="sníž. přenesená",J254,0)</f>
        <v>0</v>
      </c>
      <c r="BI254" s="192">
        <f>IF(N254="nulová",J254,0)</f>
        <v>0</v>
      </c>
      <c r="BJ254" s="24" t="s">
        <v>78</v>
      </c>
      <c r="BK254" s="192">
        <f>ROUND(I254*H254,2)</f>
        <v>0</v>
      </c>
      <c r="BL254" s="24" t="s">
        <v>173</v>
      </c>
      <c r="BM254" s="24" t="s">
        <v>1486</v>
      </c>
    </row>
    <row r="255" spans="2:65" s="1" customFormat="1">
      <c r="B255" s="41"/>
      <c r="D255" s="193" t="s">
        <v>175</v>
      </c>
      <c r="F255" s="194" t="s">
        <v>1487</v>
      </c>
      <c r="I255" s="195"/>
      <c r="L255" s="41"/>
      <c r="M255" s="196"/>
      <c r="N255" s="42"/>
      <c r="O255" s="42"/>
      <c r="P255" s="42"/>
      <c r="Q255" s="42"/>
      <c r="R255" s="42"/>
      <c r="S255" s="42"/>
      <c r="T255" s="70"/>
      <c r="AT255" s="24" t="s">
        <v>175</v>
      </c>
      <c r="AU255" s="24" t="s">
        <v>80</v>
      </c>
    </row>
    <row r="256" spans="2:65" s="1" customFormat="1" ht="27">
      <c r="B256" s="41"/>
      <c r="D256" s="193" t="s">
        <v>182</v>
      </c>
      <c r="F256" s="197" t="s">
        <v>1337</v>
      </c>
      <c r="I256" s="195"/>
      <c r="L256" s="41"/>
      <c r="M256" s="196"/>
      <c r="N256" s="42"/>
      <c r="O256" s="42"/>
      <c r="P256" s="42"/>
      <c r="Q256" s="42"/>
      <c r="R256" s="42"/>
      <c r="S256" s="42"/>
      <c r="T256" s="70"/>
      <c r="AT256" s="24" t="s">
        <v>182</v>
      </c>
      <c r="AU256" s="24" t="s">
        <v>80</v>
      </c>
    </row>
    <row r="257" spans="2:65" s="14" customFormat="1">
      <c r="B257" s="227"/>
      <c r="D257" s="193" t="s">
        <v>184</v>
      </c>
      <c r="E257" s="228" t="s">
        <v>5</v>
      </c>
      <c r="F257" s="229" t="s">
        <v>1488</v>
      </c>
      <c r="H257" s="228" t="s">
        <v>5</v>
      </c>
      <c r="I257" s="230"/>
      <c r="L257" s="227"/>
      <c r="M257" s="231"/>
      <c r="N257" s="232"/>
      <c r="O257" s="232"/>
      <c r="P257" s="232"/>
      <c r="Q257" s="232"/>
      <c r="R257" s="232"/>
      <c r="S257" s="232"/>
      <c r="T257" s="233"/>
      <c r="AT257" s="228" t="s">
        <v>184</v>
      </c>
      <c r="AU257" s="228" t="s">
        <v>80</v>
      </c>
      <c r="AV257" s="14" t="s">
        <v>78</v>
      </c>
      <c r="AW257" s="14" t="s">
        <v>35</v>
      </c>
      <c r="AX257" s="14" t="s">
        <v>71</v>
      </c>
      <c r="AY257" s="228" t="s">
        <v>167</v>
      </c>
    </row>
    <row r="258" spans="2:65" s="12" customFormat="1">
      <c r="B258" s="198"/>
      <c r="D258" s="193" t="s">
        <v>184</v>
      </c>
      <c r="E258" s="199" t="s">
        <v>5</v>
      </c>
      <c r="F258" s="200" t="s">
        <v>1489</v>
      </c>
      <c r="H258" s="201">
        <v>11.05</v>
      </c>
      <c r="I258" s="202"/>
      <c r="L258" s="198"/>
      <c r="M258" s="203"/>
      <c r="N258" s="204"/>
      <c r="O258" s="204"/>
      <c r="P258" s="204"/>
      <c r="Q258" s="204"/>
      <c r="R258" s="204"/>
      <c r="S258" s="204"/>
      <c r="T258" s="205"/>
      <c r="AT258" s="199" t="s">
        <v>184</v>
      </c>
      <c r="AU258" s="199" t="s">
        <v>80</v>
      </c>
      <c r="AV258" s="12" t="s">
        <v>80</v>
      </c>
      <c r="AW258" s="12" t="s">
        <v>35</v>
      </c>
      <c r="AX258" s="12" t="s">
        <v>71</v>
      </c>
      <c r="AY258" s="199" t="s">
        <v>167</v>
      </c>
    </row>
    <row r="259" spans="2:65" s="12" customFormat="1">
      <c r="B259" s="198"/>
      <c r="D259" s="193" t="s">
        <v>184</v>
      </c>
      <c r="E259" s="199" t="s">
        <v>5</v>
      </c>
      <c r="F259" s="200" t="s">
        <v>1490</v>
      </c>
      <c r="H259" s="201">
        <v>0.88</v>
      </c>
      <c r="I259" s="202"/>
      <c r="L259" s="198"/>
      <c r="M259" s="203"/>
      <c r="N259" s="204"/>
      <c r="O259" s="204"/>
      <c r="P259" s="204"/>
      <c r="Q259" s="204"/>
      <c r="R259" s="204"/>
      <c r="S259" s="204"/>
      <c r="T259" s="205"/>
      <c r="AT259" s="199" t="s">
        <v>184</v>
      </c>
      <c r="AU259" s="199" t="s">
        <v>80</v>
      </c>
      <c r="AV259" s="12" t="s">
        <v>80</v>
      </c>
      <c r="AW259" s="12" t="s">
        <v>35</v>
      </c>
      <c r="AX259" s="12" t="s">
        <v>71</v>
      </c>
      <c r="AY259" s="199" t="s">
        <v>167</v>
      </c>
    </row>
    <row r="260" spans="2:65" s="14" customFormat="1">
      <c r="B260" s="227"/>
      <c r="D260" s="193" t="s">
        <v>184</v>
      </c>
      <c r="E260" s="228" t="s">
        <v>5</v>
      </c>
      <c r="F260" s="229" t="s">
        <v>1491</v>
      </c>
      <c r="H260" s="228" t="s">
        <v>5</v>
      </c>
      <c r="I260" s="230"/>
      <c r="L260" s="227"/>
      <c r="M260" s="231"/>
      <c r="N260" s="232"/>
      <c r="O260" s="232"/>
      <c r="P260" s="232"/>
      <c r="Q260" s="232"/>
      <c r="R260" s="232"/>
      <c r="S260" s="232"/>
      <c r="T260" s="233"/>
      <c r="AT260" s="228" t="s">
        <v>184</v>
      </c>
      <c r="AU260" s="228" t="s">
        <v>80</v>
      </c>
      <c r="AV260" s="14" t="s">
        <v>78</v>
      </c>
      <c r="AW260" s="14" t="s">
        <v>35</v>
      </c>
      <c r="AX260" s="14" t="s">
        <v>71</v>
      </c>
      <c r="AY260" s="228" t="s">
        <v>167</v>
      </c>
    </row>
    <row r="261" spans="2:65" s="12" customFormat="1">
      <c r="B261" s="198"/>
      <c r="D261" s="193" t="s">
        <v>184</v>
      </c>
      <c r="E261" s="199" t="s">
        <v>5</v>
      </c>
      <c r="F261" s="200" t="s">
        <v>1492</v>
      </c>
      <c r="H261" s="201">
        <v>0.625</v>
      </c>
      <c r="I261" s="202"/>
      <c r="L261" s="198"/>
      <c r="M261" s="203"/>
      <c r="N261" s="204"/>
      <c r="O261" s="204"/>
      <c r="P261" s="204"/>
      <c r="Q261" s="204"/>
      <c r="R261" s="204"/>
      <c r="S261" s="204"/>
      <c r="T261" s="205"/>
      <c r="AT261" s="199" t="s">
        <v>184</v>
      </c>
      <c r="AU261" s="199" t="s">
        <v>80</v>
      </c>
      <c r="AV261" s="12" t="s">
        <v>80</v>
      </c>
      <c r="AW261" s="12" t="s">
        <v>35</v>
      </c>
      <c r="AX261" s="12" t="s">
        <v>71</v>
      </c>
      <c r="AY261" s="199" t="s">
        <v>167</v>
      </c>
    </row>
    <row r="262" spans="2:65" s="13" customFormat="1">
      <c r="B262" s="219"/>
      <c r="D262" s="193" t="s">
        <v>184</v>
      </c>
      <c r="E262" s="220" t="s">
        <v>5</v>
      </c>
      <c r="F262" s="221" t="s">
        <v>350</v>
      </c>
      <c r="H262" s="222">
        <v>12.555</v>
      </c>
      <c r="I262" s="223"/>
      <c r="L262" s="219"/>
      <c r="M262" s="224"/>
      <c r="N262" s="225"/>
      <c r="O262" s="225"/>
      <c r="P262" s="225"/>
      <c r="Q262" s="225"/>
      <c r="R262" s="225"/>
      <c r="S262" s="225"/>
      <c r="T262" s="226"/>
      <c r="AT262" s="220" t="s">
        <v>184</v>
      </c>
      <c r="AU262" s="220" t="s">
        <v>80</v>
      </c>
      <c r="AV262" s="13" t="s">
        <v>173</v>
      </c>
      <c r="AW262" s="13" t="s">
        <v>35</v>
      </c>
      <c r="AX262" s="13" t="s">
        <v>78</v>
      </c>
      <c r="AY262" s="220" t="s">
        <v>167</v>
      </c>
    </row>
    <row r="263" spans="2:65" s="1" customFormat="1" ht="16.5" customHeight="1">
      <c r="B263" s="180"/>
      <c r="C263" s="181" t="s">
        <v>433</v>
      </c>
      <c r="D263" s="181" t="s">
        <v>169</v>
      </c>
      <c r="E263" s="182" t="s">
        <v>1493</v>
      </c>
      <c r="F263" s="183" t="s">
        <v>1494</v>
      </c>
      <c r="G263" s="184" t="s">
        <v>336</v>
      </c>
      <c r="H263" s="185">
        <v>0.93799999999999994</v>
      </c>
      <c r="I263" s="186"/>
      <c r="J263" s="187">
        <f>ROUND(I263*H263,2)</f>
        <v>0</v>
      </c>
      <c r="K263" s="183" t="s">
        <v>5</v>
      </c>
      <c r="L263" s="41"/>
      <c r="M263" s="188" t="s">
        <v>5</v>
      </c>
      <c r="N263" s="189" t="s">
        <v>42</v>
      </c>
      <c r="O263" s="42"/>
      <c r="P263" s="190">
        <f>O263*H263</f>
        <v>0</v>
      </c>
      <c r="Q263" s="190">
        <v>0</v>
      </c>
      <c r="R263" s="190">
        <f>Q263*H263</f>
        <v>0</v>
      </c>
      <c r="S263" s="190">
        <v>0</v>
      </c>
      <c r="T263" s="191">
        <f>S263*H263</f>
        <v>0</v>
      </c>
      <c r="AR263" s="24" t="s">
        <v>173</v>
      </c>
      <c r="AT263" s="24" t="s">
        <v>169</v>
      </c>
      <c r="AU263" s="24" t="s">
        <v>80</v>
      </c>
      <c r="AY263" s="24" t="s">
        <v>167</v>
      </c>
      <c r="BE263" s="192">
        <f>IF(N263="základní",J263,0)</f>
        <v>0</v>
      </c>
      <c r="BF263" s="192">
        <f>IF(N263="snížená",J263,0)</f>
        <v>0</v>
      </c>
      <c r="BG263" s="192">
        <f>IF(N263="zákl. přenesená",J263,0)</f>
        <v>0</v>
      </c>
      <c r="BH263" s="192">
        <f>IF(N263="sníž. přenesená",J263,0)</f>
        <v>0</v>
      </c>
      <c r="BI263" s="192">
        <f>IF(N263="nulová",J263,0)</f>
        <v>0</v>
      </c>
      <c r="BJ263" s="24" t="s">
        <v>78</v>
      </c>
      <c r="BK263" s="192">
        <f>ROUND(I263*H263,2)</f>
        <v>0</v>
      </c>
      <c r="BL263" s="24" t="s">
        <v>173</v>
      </c>
      <c r="BM263" s="24" t="s">
        <v>1495</v>
      </c>
    </row>
    <row r="264" spans="2:65" s="1" customFormat="1" ht="27">
      <c r="B264" s="41"/>
      <c r="D264" s="193" t="s">
        <v>175</v>
      </c>
      <c r="F264" s="194" t="s">
        <v>1496</v>
      </c>
      <c r="I264" s="195"/>
      <c r="L264" s="41"/>
      <c r="M264" s="196"/>
      <c r="N264" s="42"/>
      <c r="O264" s="42"/>
      <c r="P264" s="42"/>
      <c r="Q264" s="42"/>
      <c r="R264" s="42"/>
      <c r="S264" s="42"/>
      <c r="T264" s="70"/>
      <c r="AT264" s="24" t="s">
        <v>175</v>
      </c>
      <c r="AU264" s="24" t="s">
        <v>80</v>
      </c>
    </row>
    <row r="265" spans="2:65" s="1" customFormat="1" ht="27">
      <c r="B265" s="41"/>
      <c r="D265" s="193" t="s">
        <v>182</v>
      </c>
      <c r="F265" s="197" t="s">
        <v>1337</v>
      </c>
      <c r="I265" s="195"/>
      <c r="L265" s="41"/>
      <c r="M265" s="196"/>
      <c r="N265" s="42"/>
      <c r="O265" s="42"/>
      <c r="P265" s="42"/>
      <c r="Q265" s="42"/>
      <c r="R265" s="42"/>
      <c r="S265" s="42"/>
      <c r="T265" s="70"/>
      <c r="AT265" s="24" t="s">
        <v>182</v>
      </c>
      <c r="AU265" s="24" t="s">
        <v>80</v>
      </c>
    </row>
    <row r="266" spans="2:65" s="14" customFormat="1">
      <c r="B266" s="227"/>
      <c r="D266" s="193" t="s">
        <v>184</v>
      </c>
      <c r="E266" s="228" t="s">
        <v>5</v>
      </c>
      <c r="F266" s="229" t="s">
        <v>1491</v>
      </c>
      <c r="H266" s="228" t="s">
        <v>5</v>
      </c>
      <c r="I266" s="230"/>
      <c r="L266" s="227"/>
      <c r="M266" s="231"/>
      <c r="N266" s="232"/>
      <c r="O266" s="232"/>
      <c r="P266" s="232"/>
      <c r="Q266" s="232"/>
      <c r="R266" s="232"/>
      <c r="S266" s="232"/>
      <c r="T266" s="233"/>
      <c r="AT266" s="228" t="s">
        <v>184</v>
      </c>
      <c r="AU266" s="228" t="s">
        <v>80</v>
      </c>
      <c r="AV266" s="14" t="s">
        <v>78</v>
      </c>
      <c r="AW266" s="14" t="s">
        <v>35</v>
      </c>
      <c r="AX266" s="14" t="s">
        <v>71</v>
      </c>
      <c r="AY266" s="228" t="s">
        <v>167</v>
      </c>
    </row>
    <row r="267" spans="2:65" s="12" customFormat="1">
      <c r="B267" s="198"/>
      <c r="D267" s="193" t="s">
        <v>184</v>
      </c>
      <c r="E267" s="199" t="s">
        <v>5</v>
      </c>
      <c r="F267" s="200" t="s">
        <v>1497</v>
      </c>
      <c r="H267" s="201">
        <v>0.93799999999999994</v>
      </c>
      <c r="I267" s="202"/>
      <c r="L267" s="198"/>
      <c r="M267" s="203"/>
      <c r="N267" s="204"/>
      <c r="O267" s="204"/>
      <c r="P267" s="204"/>
      <c r="Q267" s="204"/>
      <c r="R267" s="204"/>
      <c r="S267" s="204"/>
      <c r="T267" s="205"/>
      <c r="AT267" s="199" t="s">
        <v>184</v>
      </c>
      <c r="AU267" s="199" t="s">
        <v>80</v>
      </c>
      <c r="AV267" s="12" t="s">
        <v>80</v>
      </c>
      <c r="AW267" s="12" t="s">
        <v>35</v>
      </c>
      <c r="AX267" s="12" t="s">
        <v>78</v>
      </c>
      <c r="AY267" s="199" t="s">
        <v>167</v>
      </c>
    </row>
    <row r="268" spans="2:65" s="1" customFormat="1" ht="16.5" customHeight="1">
      <c r="B268" s="180"/>
      <c r="C268" s="181" t="s">
        <v>436</v>
      </c>
      <c r="D268" s="181" t="s">
        <v>169</v>
      </c>
      <c r="E268" s="182" t="s">
        <v>1498</v>
      </c>
      <c r="F268" s="183" t="s">
        <v>1499</v>
      </c>
      <c r="G268" s="184" t="s">
        <v>336</v>
      </c>
      <c r="H268" s="185">
        <v>0.8</v>
      </c>
      <c r="I268" s="186"/>
      <c r="J268" s="187">
        <f>ROUND(I268*H268,2)</f>
        <v>0</v>
      </c>
      <c r="K268" s="183" t="s">
        <v>179</v>
      </c>
      <c r="L268" s="41"/>
      <c r="M268" s="188" t="s">
        <v>5</v>
      </c>
      <c r="N268" s="189" t="s">
        <v>42</v>
      </c>
      <c r="O268" s="42"/>
      <c r="P268" s="190">
        <f>O268*H268</f>
        <v>0</v>
      </c>
      <c r="Q268" s="190">
        <v>0</v>
      </c>
      <c r="R268" s="190">
        <f>Q268*H268</f>
        <v>0</v>
      </c>
      <c r="S268" s="190">
        <v>0</v>
      </c>
      <c r="T268" s="191">
        <f>S268*H268</f>
        <v>0</v>
      </c>
      <c r="AR268" s="24" t="s">
        <v>173</v>
      </c>
      <c r="AT268" s="24" t="s">
        <v>169</v>
      </c>
      <c r="AU268" s="24" t="s">
        <v>80</v>
      </c>
      <c r="AY268" s="24" t="s">
        <v>167</v>
      </c>
      <c r="BE268" s="192">
        <f>IF(N268="základní",J268,0)</f>
        <v>0</v>
      </c>
      <c r="BF268" s="192">
        <f>IF(N268="snížená",J268,0)</f>
        <v>0</v>
      </c>
      <c r="BG268" s="192">
        <f>IF(N268="zákl. přenesená",J268,0)</f>
        <v>0</v>
      </c>
      <c r="BH268" s="192">
        <f>IF(N268="sníž. přenesená",J268,0)</f>
        <v>0</v>
      </c>
      <c r="BI268" s="192">
        <f>IF(N268="nulová",J268,0)</f>
        <v>0</v>
      </c>
      <c r="BJ268" s="24" t="s">
        <v>78</v>
      </c>
      <c r="BK268" s="192">
        <f>ROUND(I268*H268,2)</f>
        <v>0</v>
      </c>
      <c r="BL268" s="24" t="s">
        <v>173</v>
      </c>
      <c r="BM268" s="24" t="s">
        <v>1500</v>
      </c>
    </row>
    <row r="269" spans="2:65" s="1" customFormat="1" ht="27">
      <c r="B269" s="41"/>
      <c r="D269" s="193" t="s">
        <v>175</v>
      </c>
      <c r="F269" s="194" t="s">
        <v>1501</v>
      </c>
      <c r="I269" s="195"/>
      <c r="L269" s="41"/>
      <c r="M269" s="196"/>
      <c r="N269" s="42"/>
      <c r="O269" s="42"/>
      <c r="P269" s="42"/>
      <c r="Q269" s="42"/>
      <c r="R269" s="42"/>
      <c r="S269" s="42"/>
      <c r="T269" s="70"/>
      <c r="AT269" s="24" t="s">
        <v>175</v>
      </c>
      <c r="AU269" s="24" t="s">
        <v>80</v>
      </c>
    </row>
    <row r="270" spans="2:65" s="1" customFormat="1" ht="27">
      <c r="B270" s="41"/>
      <c r="D270" s="193" t="s">
        <v>182</v>
      </c>
      <c r="F270" s="197" t="s">
        <v>1337</v>
      </c>
      <c r="I270" s="195"/>
      <c r="L270" s="41"/>
      <c r="M270" s="196"/>
      <c r="N270" s="42"/>
      <c r="O270" s="42"/>
      <c r="P270" s="42"/>
      <c r="Q270" s="42"/>
      <c r="R270" s="42"/>
      <c r="S270" s="42"/>
      <c r="T270" s="70"/>
      <c r="AT270" s="24" t="s">
        <v>182</v>
      </c>
      <c r="AU270" s="24" t="s">
        <v>80</v>
      </c>
    </row>
    <row r="271" spans="2:65" s="12" customFormat="1">
      <c r="B271" s="198"/>
      <c r="D271" s="193" t="s">
        <v>184</v>
      </c>
      <c r="E271" s="199" t="s">
        <v>5</v>
      </c>
      <c r="F271" s="200" t="s">
        <v>928</v>
      </c>
      <c r="H271" s="201">
        <v>0.8</v>
      </c>
      <c r="I271" s="202"/>
      <c r="L271" s="198"/>
      <c r="M271" s="203"/>
      <c r="N271" s="204"/>
      <c r="O271" s="204"/>
      <c r="P271" s="204"/>
      <c r="Q271" s="204"/>
      <c r="R271" s="204"/>
      <c r="S271" s="204"/>
      <c r="T271" s="205"/>
      <c r="AT271" s="199" t="s">
        <v>184</v>
      </c>
      <c r="AU271" s="199" t="s">
        <v>80</v>
      </c>
      <c r="AV271" s="12" t="s">
        <v>80</v>
      </c>
      <c r="AW271" s="12" t="s">
        <v>35</v>
      </c>
      <c r="AX271" s="12" t="s">
        <v>78</v>
      </c>
      <c r="AY271" s="199" t="s">
        <v>167</v>
      </c>
    </row>
    <row r="272" spans="2:65" s="1" customFormat="1" ht="16.5" customHeight="1">
      <c r="B272" s="180"/>
      <c r="C272" s="181" t="s">
        <v>438</v>
      </c>
      <c r="D272" s="181" t="s">
        <v>169</v>
      </c>
      <c r="E272" s="182" t="s">
        <v>1502</v>
      </c>
      <c r="F272" s="183" t="s">
        <v>1503</v>
      </c>
      <c r="G272" s="184" t="s">
        <v>230</v>
      </c>
      <c r="H272" s="185">
        <v>4</v>
      </c>
      <c r="I272" s="186"/>
      <c r="J272" s="187">
        <f>ROUND(I272*H272,2)</f>
        <v>0</v>
      </c>
      <c r="K272" s="183" t="s">
        <v>179</v>
      </c>
      <c r="L272" s="41"/>
      <c r="M272" s="188" t="s">
        <v>5</v>
      </c>
      <c r="N272" s="189" t="s">
        <v>42</v>
      </c>
      <c r="O272" s="42"/>
      <c r="P272" s="190">
        <f>O272*H272</f>
        <v>0</v>
      </c>
      <c r="Q272" s="190">
        <v>6.3899999999999998E-3</v>
      </c>
      <c r="R272" s="190">
        <f>Q272*H272</f>
        <v>2.5559999999999999E-2</v>
      </c>
      <c r="S272" s="190">
        <v>0</v>
      </c>
      <c r="T272" s="191">
        <f>S272*H272</f>
        <v>0</v>
      </c>
      <c r="AR272" s="24" t="s">
        <v>173</v>
      </c>
      <c r="AT272" s="24" t="s">
        <v>169</v>
      </c>
      <c r="AU272" s="24" t="s">
        <v>80</v>
      </c>
      <c r="AY272" s="24" t="s">
        <v>167</v>
      </c>
      <c r="BE272" s="192">
        <f>IF(N272="základní",J272,0)</f>
        <v>0</v>
      </c>
      <c r="BF272" s="192">
        <f>IF(N272="snížená",J272,0)</f>
        <v>0</v>
      </c>
      <c r="BG272" s="192">
        <f>IF(N272="zákl. přenesená",J272,0)</f>
        <v>0</v>
      </c>
      <c r="BH272" s="192">
        <f>IF(N272="sníž. přenesená",J272,0)</f>
        <v>0</v>
      </c>
      <c r="BI272" s="192">
        <f>IF(N272="nulová",J272,0)</f>
        <v>0</v>
      </c>
      <c r="BJ272" s="24" t="s">
        <v>78</v>
      </c>
      <c r="BK272" s="192">
        <f>ROUND(I272*H272,2)</f>
        <v>0</v>
      </c>
      <c r="BL272" s="24" t="s">
        <v>173</v>
      </c>
      <c r="BM272" s="24" t="s">
        <v>1504</v>
      </c>
    </row>
    <row r="273" spans="2:65" s="1" customFormat="1">
      <c r="B273" s="41"/>
      <c r="D273" s="193" t="s">
        <v>175</v>
      </c>
      <c r="F273" s="194" t="s">
        <v>1505</v>
      </c>
      <c r="I273" s="195"/>
      <c r="L273" s="41"/>
      <c r="M273" s="196"/>
      <c r="N273" s="42"/>
      <c r="O273" s="42"/>
      <c r="P273" s="42"/>
      <c r="Q273" s="42"/>
      <c r="R273" s="42"/>
      <c r="S273" s="42"/>
      <c r="T273" s="70"/>
      <c r="AT273" s="24" t="s">
        <v>175</v>
      </c>
      <c r="AU273" s="24" t="s">
        <v>80</v>
      </c>
    </row>
    <row r="274" spans="2:65" s="11" customFormat="1" ht="29.85" customHeight="1">
      <c r="B274" s="167"/>
      <c r="D274" s="168" t="s">
        <v>70</v>
      </c>
      <c r="E274" s="178" t="s">
        <v>200</v>
      </c>
      <c r="F274" s="178" t="s">
        <v>376</v>
      </c>
      <c r="I274" s="170"/>
      <c r="J274" s="179">
        <f>BK274</f>
        <v>0</v>
      </c>
      <c r="L274" s="167"/>
      <c r="M274" s="172"/>
      <c r="N274" s="173"/>
      <c r="O274" s="173"/>
      <c r="P274" s="174">
        <f>SUM(P275:P293)</f>
        <v>0</v>
      </c>
      <c r="Q274" s="173"/>
      <c r="R274" s="174">
        <f>SUM(R275:R293)</f>
        <v>3.2160000000000002</v>
      </c>
      <c r="S274" s="173"/>
      <c r="T274" s="175">
        <f>SUM(T275:T293)</f>
        <v>0</v>
      </c>
      <c r="AR274" s="168" t="s">
        <v>78</v>
      </c>
      <c r="AT274" s="176" t="s">
        <v>70</v>
      </c>
      <c r="AU274" s="176" t="s">
        <v>78</v>
      </c>
      <c r="AY274" s="168" t="s">
        <v>167</v>
      </c>
      <c r="BK274" s="177">
        <f>SUM(BK275:BK293)</f>
        <v>0</v>
      </c>
    </row>
    <row r="275" spans="2:65" s="1" customFormat="1" ht="16.5" customHeight="1">
      <c r="B275" s="180"/>
      <c r="C275" s="181" t="s">
        <v>440</v>
      </c>
      <c r="D275" s="181" t="s">
        <v>169</v>
      </c>
      <c r="E275" s="182" t="s">
        <v>1506</v>
      </c>
      <c r="F275" s="183" t="s">
        <v>1507</v>
      </c>
      <c r="G275" s="184" t="s">
        <v>230</v>
      </c>
      <c r="H275" s="185">
        <v>24.4</v>
      </c>
      <c r="I275" s="186"/>
      <c r="J275" s="187">
        <f>ROUND(I275*H275,2)</f>
        <v>0</v>
      </c>
      <c r="K275" s="183" t="s">
        <v>179</v>
      </c>
      <c r="L275" s="41"/>
      <c r="M275" s="188" t="s">
        <v>5</v>
      </c>
      <c r="N275" s="189" t="s">
        <v>42</v>
      </c>
      <c r="O275" s="42"/>
      <c r="P275" s="190">
        <f>O275*H275</f>
        <v>0</v>
      </c>
      <c r="Q275" s="190">
        <v>0</v>
      </c>
      <c r="R275" s="190">
        <f>Q275*H275</f>
        <v>0</v>
      </c>
      <c r="S275" s="190">
        <v>0</v>
      </c>
      <c r="T275" s="191">
        <f>S275*H275</f>
        <v>0</v>
      </c>
      <c r="AR275" s="24" t="s">
        <v>173</v>
      </c>
      <c r="AT275" s="24" t="s">
        <v>169</v>
      </c>
      <c r="AU275" s="24" t="s">
        <v>80</v>
      </c>
      <c r="AY275" s="24" t="s">
        <v>167</v>
      </c>
      <c r="BE275" s="192">
        <f>IF(N275="základní",J275,0)</f>
        <v>0</v>
      </c>
      <c r="BF275" s="192">
        <f>IF(N275="snížená",J275,0)</f>
        <v>0</v>
      </c>
      <c r="BG275" s="192">
        <f>IF(N275="zákl. přenesená",J275,0)</f>
        <v>0</v>
      </c>
      <c r="BH275" s="192">
        <f>IF(N275="sníž. přenesená",J275,0)</f>
        <v>0</v>
      </c>
      <c r="BI275" s="192">
        <f>IF(N275="nulová",J275,0)</f>
        <v>0</v>
      </c>
      <c r="BJ275" s="24" t="s">
        <v>78</v>
      </c>
      <c r="BK275" s="192">
        <f>ROUND(I275*H275,2)</f>
        <v>0</v>
      </c>
      <c r="BL275" s="24" t="s">
        <v>173</v>
      </c>
      <c r="BM275" s="24" t="s">
        <v>1508</v>
      </c>
    </row>
    <row r="276" spans="2:65" s="1" customFormat="1" ht="27">
      <c r="B276" s="41"/>
      <c r="D276" s="193" t="s">
        <v>175</v>
      </c>
      <c r="F276" s="194" t="s">
        <v>1509</v>
      </c>
      <c r="I276" s="195"/>
      <c r="L276" s="41"/>
      <c r="M276" s="196"/>
      <c r="N276" s="42"/>
      <c r="O276" s="42"/>
      <c r="P276" s="42"/>
      <c r="Q276" s="42"/>
      <c r="R276" s="42"/>
      <c r="S276" s="42"/>
      <c r="T276" s="70"/>
      <c r="AT276" s="24" t="s">
        <v>175</v>
      </c>
      <c r="AU276" s="24" t="s">
        <v>80</v>
      </c>
    </row>
    <row r="277" spans="2:65" s="1" customFormat="1" ht="27">
      <c r="B277" s="41"/>
      <c r="D277" s="193" t="s">
        <v>182</v>
      </c>
      <c r="F277" s="197" t="s">
        <v>1337</v>
      </c>
      <c r="I277" s="195"/>
      <c r="L277" s="41"/>
      <c r="M277" s="196"/>
      <c r="N277" s="42"/>
      <c r="O277" s="42"/>
      <c r="P277" s="42"/>
      <c r="Q277" s="42"/>
      <c r="R277" s="42"/>
      <c r="S277" s="42"/>
      <c r="T277" s="70"/>
      <c r="AT277" s="24" t="s">
        <v>182</v>
      </c>
      <c r="AU277" s="24" t="s">
        <v>80</v>
      </c>
    </row>
    <row r="278" spans="2:65" s="14" customFormat="1">
      <c r="B278" s="227"/>
      <c r="D278" s="193" t="s">
        <v>184</v>
      </c>
      <c r="E278" s="228" t="s">
        <v>5</v>
      </c>
      <c r="F278" s="229" t="s">
        <v>1342</v>
      </c>
      <c r="H278" s="228" t="s">
        <v>5</v>
      </c>
      <c r="I278" s="230"/>
      <c r="L278" s="227"/>
      <c r="M278" s="231"/>
      <c r="N278" s="232"/>
      <c r="O278" s="232"/>
      <c r="P278" s="232"/>
      <c r="Q278" s="232"/>
      <c r="R278" s="232"/>
      <c r="S278" s="232"/>
      <c r="T278" s="233"/>
      <c r="AT278" s="228" t="s">
        <v>184</v>
      </c>
      <c r="AU278" s="228" t="s">
        <v>80</v>
      </c>
      <c r="AV278" s="14" t="s">
        <v>78</v>
      </c>
      <c r="AW278" s="14" t="s">
        <v>35</v>
      </c>
      <c r="AX278" s="14" t="s">
        <v>71</v>
      </c>
      <c r="AY278" s="228" t="s">
        <v>167</v>
      </c>
    </row>
    <row r="279" spans="2:65" s="12" customFormat="1">
      <c r="B279" s="198"/>
      <c r="D279" s="193" t="s">
        <v>184</v>
      </c>
      <c r="E279" s="199" t="s">
        <v>5</v>
      </c>
      <c r="F279" s="200" t="s">
        <v>1343</v>
      </c>
      <c r="H279" s="201">
        <v>24.4</v>
      </c>
      <c r="I279" s="202"/>
      <c r="L279" s="198"/>
      <c r="M279" s="203"/>
      <c r="N279" s="204"/>
      <c r="O279" s="204"/>
      <c r="P279" s="204"/>
      <c r="Q279" s="204"/>
      <c r="R279" s="204"/>
      <c r="S279" s="204"/>
      <c r="T279" s="205"/>
      <c r="AT279" s="199" t="s">
        <v>184</v>
      </c>
      <c r="AU279" s="199" t="s">
        <v>80</v>
      </c>
      <c r="AV279" s="12" t="s">
        <v>80</v>
      </c>
      <c r="AW279" s="12" t="s">
        <v>35</v>
      </c>
      <c r="AX279" s="12" t="s">
        <v>78</v>
      </c>
      <c r="AY279" s="199" t="s">
        <v>167</v>
      </c>
    </row>
    <row r="280" spans="2:65" s="1" customFormat="1" ht="16.5" customHeight="1">
      <c r="B280" s="180"/>
      <c r="C280" s="181" t="s">
        <v>443</v>
      </c>
      <c r="D280" s="181" t="s">
        <v>169</v>
      </c>
      <c r="E280" s="182" t="s">
        <v>1510</v>
      </c>
      <c r="F280" s="183" t="s">
        <v>1511</v>
      </c>
      <c r="G280" s="184" t="s">
        <v>230</v>
      </c>
      <c r="H280" s="185">
        <v>24.4</v>
      </c>
      <c r="I280" s="186"/>
      <c r="J280" s="187">
        <f>ROUND(I280*H280,2)</f>
        <v>0</v>
      </c>
      <c r="K280" s="183" t="s">
        <v>179</v>
      </c>
      <c r="L280" s="41"/>
      <c r="M280" s="188" t="s">
        <v>5</v>
      </c>
      <c r="N280" s="189" t="s">
        <v>42</v>
      </c>
      <c r="O280" s="42"/>
      <c r="P280" s="190">
        <f>O280*H280</f>
        <v>0</v>
      </c>
      <c r="Q280" s="190">
        <v>0</v>
      </c>
      <c r="R280" s="190">
        <f>Q280*H280</f>
        <v>0</v>
      </c>
      <c r="S280" s="190">
        <v>0</v>
      </c>
      <c r="T280" s="191">
        <f>S280*H280</f>
        <v>0</v>
      </c>
      <c r="AR280" s="24" t="s">
        <v>173</v>
      </c>
      <c r="AT280" s="24" t="s">
        <v>169</v>
      </c>
      <c r="AU280" s="24" t="s">
        <v>80</v>
      </c>
      <c r="AY280" s="24" t="s">
        <v>167</v>
      </c>
      <c r="BE280" s="192">
        <f>IF(N280="základní",J280,0)</f>
        <v>0</v>
      </c>
      <c r="BF280" s="192">
        <f>IF(N280="snížená",J280,0)</f>
        <v>0</v>
      </c>
      <c r="BG280" s="192">
        <f>IF(N280="zákl. přenesená",J280,0)</f>
        <v>0</v>
      </c>
      <c r="BH280" s="192">
        <f>IF(N280="sníž. přenesená",J280,0)</f>
        <v>0</v>
      </c>
      <c r="BI280" s="192">
        <f>IF(N280="nulová",J280,0)</f>
        <v>0</v>
      </c>
      <c r="BJ280" s="24" t="s">
        <v>78</v>
      </c>
      <c r="BK280" s="192">
        <f>ROUND(I280*H280,2)</f>
        <v>0</v>
      </c>
      <c r="BL280" s="24" t="s">
        <v>173</v>
      </c>
      <c r="BM280" s="24" t="s">
        <v>1512</v>
      </c>
    </row>
    <row r="281" spans="2:65" s="1" customFormat="1">
      <c r="B281" s="41"/>
      <c r="D281" s="193" t="s">
        <v>175</v>
      </c>
      <c r="F281" s="194" t="s">
        <v>1513</v>
      </c>
      <c r="I281" s="195"/>
      <c r="L281" s="41"/>
      <c r="M281" s="196"/>
      <c r="N281" s="42"/>
      <c r="O281" s="42"/>
      <c r="P281" s="42"/>
      <c r="Q281" s="42"/>
      <c r="R281" s="42"/>
      <c r="S281" s="42"/>
      <c r="T281" s="70"/>
      <c r="AT281" s="24" t="s">
        <v>175</v>
      </c>
      <c r="AU281" s="24" t="s">
        <v>80</v>
      </c>
    </row>
    <row r="282" spans="2:65" s="1" customFormat="1" ht="16.5" customHeight="1">
      <c r="B282" s="180"/>
      <c r="C282" s="181" t="s">
        <v>445</v>
      </c>
      <c r="D282" s="181" t="s">
        <v>169</v>
      </c>
      <c r="E282" s="182" t="s">
        <v>636</v>
      </c>
      <c r="F282" s="183" t="s">
        <v>637</v>
      </c>
      <c r="G282" s="184" t="s">
        <v>230</v>
      </c>
      <c r="H282" s="185">
        <v>15</v>
      </c>
      <c r="I282" s="186"/>
      <c r="J282" s="187">
        <f>ROUND(I282*H282,2)</f>
        <v>0</v>
      </c>
      <c r="K282" s="183" t="s">
        <v>179</v>
      </c>
      <c r="L282" s="41"/>
      <c r="M282" s="188" t="s">
        <v>5</v>
      </c>
      <c r="N282" s="189" t="s">
        <v>42</v>
      </c>
      <c r="O282" s="42"/>
      <c r="P282" s="190">
        <f>O282*H282</f>
        <v>0</v>
      </c>
      <c r="Q282" s="190">
        <v>0</v>
      </c>
      <c r="R282" s="190">
        <f>Q282*H282</f>
        <v>0</v>
      </c>
      <c r="S282" s="190">
        <v>0</v>
      </c>
      <c r="T282" s="191">
        <f>S282*H282</f>
        <v>0</v>
      </c>
      <c r="AR282" s="24" t="s">
        <v>173</v>
      </c>
      <c r="AT282" s="24" t="s">
        <v>169</v>
      </c>
      <c r="AU282" s="24" t="s">
        <v>80</v>
      </c>
      <c r="AY282" s="24" t="s">
        <v>167</v>
      </c>
      <c r="BE282" s="192">
        <f>IF(N282="základní",J282,0)</f>
        <v>0</v>
      </c>
      <c r="BF282" s="192">
        <f>IF(N282="snížená",J282,0)</f>
        <v>0</v>
      </c>
      <c r="BG282" s="192">
        <f>IF(N282="zákl. přenesená",J282,0)</f>
        <v>0</v>
      </c>
      <c r="BH282" s="192">
        <f>IF(N282="sníž. přenesená",J282,0)</f>
        <v>0</v>
      </c>
      <c r="BI282" s="192">
        <f>IF(N282="nulová",J282,0)</f>
        <v>0</v>
      </c>
      <c r="BJ282" s="24" t="s">
        <v>78</v>
      </c>
      <c r="BK282" s="192">
        <f>ROUND(I282*H282,2)</f>
        <v>0</v>
      </c>
      <c r="BL282" s="24" t="s">
        <v>173</v>
      </c>
      <c r="BM282" s="24" t="s">
        <v>1514</v>
      </c>
    </row>
    <row r="283" spans="2:65" s="1" customFormat="1">
      <c r="B283" s="41"/>
      <c r="D283" s="193" t="s">
        <v>175</v>
      </c>
      <c r="F283" s="194" t="s">
        <v>639</v>
      </c>
      <c r="I283" s="195"/>
      <c r="L283" s="41"/>
      <c r="M283" s="196"/>
      <c r="N283" s="42"/>
      <c r="O283" s="42"/>
      <c r="P283" s="42"/>
      <c r="Q283" s="42"/>
      <c r="R283" s="42"/>
      <c r="S283" s="42"/>
      <c r="T283" s="70"/>
      <c r="AT283" s="24" t="s">
        <v>175</v>
      </c>
      <c r="AU283" s="24" t="s">
        <v>80</v>
      </c>
    </row>
    <row r="284" spans="2:65" s="1" customFormat="1" ht="25.5" customHeight="1">
      <c r="B284" s="180"/>
      <c r="C284" s="181" t="s">
        <v>447</v>
      </c>
      <c r="D284" s="181" t="s">
        <v>169</v>
      </c>
      <c r="E284" s="182" t="s">
        <v>1515</v>
      </c>
      <c r="F284" s="183" t="s">
        <v>1516</v>
      </c>
      <c r="G284" s="184" t="s">
        <v>230</v>
      </c>
      <c r="H284" s="185">
        <v>15</v>
      </c>
      <c r="I284" s="186"/>
      <c r="J284" s="187">
        <f>ROUND(I284*H284,2)</f>
        <v>0</v>
      </c>
      <c r="K284" s="183" t="s">
        <v>5</v>
      </c>
      <c r="L284" s="41"/>
      <c r="M284" s="188" t="s">
        <v>5</v>
      </c>
      <c r="N284" s="189" t="s">
        <v>42</v>
      </c>
      <c r="O284" s="42"/>
      <c r="P284" s="190">
        <f>O284*H284</f>
        <v>0</v>
      </c>
      <c r="Q284" s="190">
        <v>0.10100000000000001</v>
      </c>
      <c r="R284" s="190">
        <f>Q284*H284</f>
        <v>1.5150000000000001</v>
      </c>
      <c r="S284" s="190">
        <v>0</v>
      </c>
      <c r="T284" s="191">
        <f>S284*H284</f>
        <v>0</v>
      </c>
      <c r="AR284" s="24" t="s">
        <v>173</v>
      </c>
      <c r="AT284" s="24" t="s">
        <v>169</v>
      </c>
      <c r="AU284" s="24" t="s">
        <v>80</v>
      </c>
      <c r="AY284" s="24" t="s">
        <v>167</v>
      </c>
      <c r="BE284" s="192">
        <f>IF(N284="základní",J284,0)</f>
        <v>0</v>
      </c>
      <c r="BF284" s="192">
        <f>IF(N284="snížená",J284,0)</f>
        <v>0</v>
      </c>
      <c r="BG284" s="192">
        <f>IF(N284="zákl. přenesená",J284,0)</f>
        <v>0</v>
      </c>
      <c r="BH284" s="192">
        <f>IF(N284="sníž. přenesená",J284,0)</f>
        <v>0</v>
      </c>
      <c r="BI284" s="192">
        <f>IF(N284="nulová",J284,0)</f>
        <v>0</v>
      </c>
      <c r="BJ284" s="24" t="s">
        <v>78</v>
      </c>
      <c r="BK284" s="192">
        <f>ROUND(I284*H284,2)</f>
        <v>0</v>
      </c>
      <c r="BL284" s="24" t="s">
        <v>173</v>
      </c>
      <c r="BM284" s="24" t="s">
        <v>1517</v>
      </c>
    </row>
    <row r="285" spans="2:65" s="1" customFormat="1" ht="40.5">
      <c r="B285" s="41"/>
      <c r="D285" s="193" t="s">
        <v>175</v>
      </c>
      <c r="F285" s="194" t="s">
        <v>1518</v>
      </c>
      <c r="I285" s="195"/>
      <c r="L285" s="41"/>
      <c r="M285" s="196"/>
      <c r="N285" s="42"/>
      <c r="O285" s="42"/>
      <c r="P285" s="42"/>
      <c r="Q285" s="42"/>
      <c r="R285" s="42"/>
      <c r="S285" s="42"/>
      <c r="T285" s="70"/>
      <c r="AT285" s="24" t="s">
        <v>175</v>
      </c>
      <c r="AU285" s="24" t="s">
        <v>80</v>
      </c>
    </row>
    <row r="286" spans="2:65" s="1" customFormat="1" ht="27">
      <c r="B286" s="41"/>
      <c r="D286" s="193" t="s">
        <v>182</v>
      </c>
      <c r="F286" s="197" t="s">
        <v>1337</v>
      </c>
      <c r="I286" s="195"/>
      <c r="L286" s="41"/>
      <c r="M286" s="196"/>
      <c r="N286" s="42"/>
      <c r="O286" s="42"/>
      <c r="P286" s="42"/>
      <c r="Q286" s="42"/>
      <c r="R286" s="42"/>
      <c r="S286" s="42"/>
      <c r="T286" s="70"/>
      <c r="AT286" s="24" t="s">
        <v>182</v>
      </c>
      <c r="AU286" s="24" t="s">
        <v>80</v>
      </c>
    </row>
    <row r="287" spans="2:65" s="14" customFormat="1">
      <c r="B287" s="227"/>
      <c r="D287" s="193" t="s">
        <v>184</v>
      </c>
      <c r="E287" s="228" t="s">
        <v>5</v>
      </c>
      <c r="F287" s="229" t="s">
        <v>1344</v>
      </c>
      <c r="H287" s="228" t="s">
        <v>5</v>
      </c>
      <c r="I287" s="230"/>
      <c r="L287" s="227"/>
      <c r="M287" s="231"/>
      <c r="N287" s="232"/>
      <c r="O287" s="232"/>
      <c r="P287" s="232"/>
      <c r="Q287" s="232"/>
      <c r="R287" s="232"/>
      <c r="S287" s="232"/>
      <c r="T287" s="233"/>
      <c r="AT287" s="228" t="s">
        <v>184</v>
      </c>
      <c r="AU287" s="228" t="s">
        <v>80</v>
      </c>
      <c r="AV287" s="14" t="s">
        <v>78</v>
      </c>
      <c r="AW287" s="14" t="s">
        <v>35</v>
      </c>
      <c r="AX287" s="14" t="s">
        <v>71</v>
      </c>
      <c r="AY287" s="228" t="s">
        <v>167</v>
      </c>
    </row>
    <row r="288" spans="2:65" s="12" customFormat="1">
      <c r="B288" s="198"/>
      <c r="D288" s="193" t="s">
        <v>184</v>
      </c>
      <c r="E288" s="199" t="s">
        <v>5</v>
      </c>
      <c r="F288" s="200" t="s">
        <v>1345</v>
      </c>
      <c r="H288" s="201">
        <v>5</v>
      </c>
      <c r="I288" s="202"/>
      <c r="L288" s="198"/>
      <c r="M288" s="203"/>
      <c r="N288" s="204"/>
      <c r="O288" s="204"/>
      <c r="P288" s="204"/>
      <c r="Q288" s="204"/>
      <c r="R288" s="204"/>
      <c r="S288" s="204"/>
      <c r="T288" s="205"/>
      <c r="AT288" s="199" t="s">
        <v>184</v>
      </c>
      <c r="AU288" s="199" t="s">
        <v>80</v>
      </c>
      <c r="AV288" s="12" t="s">
        <v>80</v>
      </c>
      <c r="AW288" s="12" t="s">
        <v>35</v>
      </c>
      <c r="AX288" s="12" t="s">
        <v>71</v>
      </c>
      <c r="AY288" s="199" t="s">
        <v>167</v>
      </c>
    </row>
    <row r="289" spans="2:65" s="12" customFormat="1">
      <c r="B289" s="198"/>
      <c r="D289" s="193" t="s">
        <v>184</v>
      </c>
      <c r="E289" s="199" t="s">
        <v>5</v>
      </c>
      <c r="F289" s="200" t="s">
        <v>1346</v>
      </c>
      <c r="H289" s="201">
        <v>10</v>
      </c>
      <c r="I289" s="202"/>
      <c r="L289" s="198"/>
      <c r="M289" s="203"/>
      <c r="N289" s="204"/>
      <c r="O289" s="204"/>
      <c r="P289" s="204"/>
      <c r="Q289" s="204"/>
      <c r="R289" s="204"/>
      <c r="S289" s="204"/>
      <c r="T289" s="205"/>
      <c r="AT289" s="199" t="s">
        <v>184</v>
      </c>
      <c r="AU289" s="199" t="s">
        <v>80</v>
      </c>
      <c r="AV289" s="12" t="s">
        <v>80</v>
      </c>
      <c r="AW289" s="12" t="s">
        <v>35</v>
      </c>
      <c r="AX289" s="12" t="s">
        <v>71</v>
      </c>
      <c r="AY289" s="199" t="s">
        <v>167</v>
      </c>
    </row>
    <row r="290" spans="2:65" s="13" customFormat="1">
      <c r="B290" s="219"/>
      <c r="D290" s="193" t="s">
        <v>184</v>
      </c>
      <c r="E290" s="220" t="s">
        <v>5</v>
      </c>
      <c r="F290" s="221" t="s">
        <v>350</v>
      </c>
      <c r="H290" s="222">
        <v>15</v>
      </c>
      <c r="I290" s="223"/>
      <c r="L290" s="219"/>
      <c r="M290" s="224"/>
      <c r="N290" s="225"/>
      <c r="O290" s="225"/>
      <c r="P290" s="225"/>
      <c r="Q290" s="225"/>
      <c r="R290" s="225"/>
      <c r="S290" s="225"/>
      <c r="T290" s="226"/>
      <c r="AT290" s="220" t="s">
        <v>184</v>
      </c>
      <c r="AU290" s="220" t="s">
        <v>80</v>
      </c>
      <c r="AV290" s="13" t="s">
        <v>173</v>
      </c>
      <c r="AW290" s="13" t="s">
        <v>35</v>
      </c>
      <c r="AX290" s="13" t="s">
        <v>78</v>
      </c>
      <c r="AY290" s="220" t="s">
        <v>167</v>
      </c>
    </row>
    <row r="291" spans="2:65" s="1" customFormat="1" ht="16.5" customHeight="1">
      <c r="B291" s="180"/>
      <c r="C291" s="209" t="s">
        <v>331</v>
      </c>
      <c r="D291" s="209" t="s">
        <v>339</v>
      </c>
      <c r="E291" s="210" t="s">
        <v>1519</v>
      </c>
      <c r="F291" s="211" t="s">
        <v>1520</v>
      </c>
      <c r="G291" s="212" t="s">
        <v>230</v>
      </c>
      <c r="H291" s="213">
        <v>15.75</v>
      </c>
      <c r="I291" s="214"/>
      <c r="J291" s="215">
        <f>ROUND(I291*H291,2)</f>
        <v>0</v>
      </c>
      <c r="K291" s="211" t="s">
        <v>179</v>
      </c>
      <c r="L291" s="216"/>
      <c r="M291" s="217" t="s">
        <v>5</v>
      </c>
      <c r="N291" s="218" t="s">
        <v>42</v>
      </c>
      <c r="O291" s="42"/>
      <c r="P291" s="190">
        <f>O291*H291</f>
        <v>0</v>
      </c>
      <c r="Q291" s="190">
        <v>0.108</v>
      </c>
      <c r="R291" s="190">
        <f>Q291*H291</f>
        <v>1.7010000000000001</v>
      </c>
      <c r="S291" s="190">
        <v>0</v>
      </c>
      <c r="T291" s="191">
        <f>S291*H291</f>
        <v>0</v>
      </c>
      <c r="AR291" s="24" t="s">
        <v>217</v>
      </c>
      <c r="AT291" s="24" t="s">
        <v>339</v>
      </c>
      <c r="AU291" s="24" t="s">
        <v>80</v>
      </c>
      <c r="AY291" s="24" t="s">
        <v>167</v>
      </c>
      <c r="BE291" s="192">
        <f>IF(N291="základní",J291,0)</f>
        <v>0</v>
      </c>
      <c r="BF291" s="192">
        <f>IF(N291="snížená",J291,0)</f>
        <v>0</v>
      </c>
      <c r="BG291" s="192">
        <f>IF(N291="zákl. přenesená",J291,0)</f>
        <v>0</v>
      </c>
      <c r="BH291" s="192">
        <f>IF(N291="sníž. přenesená",J291,0)</f>
        <v>0</v>
      </c>
      <c r="BI291" s="192">
        <f>IF(N291="nulová",J291,0)</f>
        <v>0</v>
      </c>
      <c r="BJ291" s="24" t="s">
        <v>78</v>
      </c>
      <c r="BK291" s="192">
        <f>ROUND(I291*H291,2)</f>
        <v>0</v>
      </c>
      <c r="BL291" s="24" t="s">
        <v>173</v>
      </c>
      <c r="BM291" s="24" t="s">
        <v>1521</v>
      </c>
    </row>
    <row r="292" spans="2:65" s="1" customFormat="1">
      <c r="B292" s="41"/>
      <c r="D292" s="193" t="s">
        <v>175</v>
      </c>
      <c r="F292" s="194" t="s">
        <v>1520</v>
      </c>
      <c r="I292" s="195"/>
      <c r="L292" s="41"/>
      <c r="M292" s="196"/>
      <c r="N292" s="42"/>
      <c r="O292" s="42"/>
      <c r="P292" s="42"/>
      <c r="Q292" s="42"/>
      <c r="R292" s="42"/>
      <c r="S292" s="42"/>
      <c r="T292" s="70"/>
      <c r="AT292" s="24" t="s">
        <v>175</v>
      </c>
      <c r="AU292" s="24" t="s">
        <v>80</v>
      </c>
    </row>
    <row r="293" spans="2:65" s="12" customFormat="1">
      <c r="B293" s="198"/>
      <c r="D293" s="193" t="s">
        <v>184</v>
      </c>
      <c r="F293" s="200" t="s">
        <v>1522</v>
      </c>
      <c r="H293" s="201">
        <v>15.75</v>
      </c>
      <c r="I293" s="202"/>
      <c r="L293" s="198"/>
      <c r="M293" s="203"/>
      <c r="N293" s="204"/>
      <c r="O293" s="204"/>
      <c r="P293" s="204"/>
      <c r="Q293" s="204"/>
      <c r="R293" s="204"/>
      <c r="S293" s="204"/>
      <c r="T293" s="205"/>
      <c r="AT293" s="199" t="s">
        <v>184</v>
      </c>
      <c r="AU293" s="199" t="s">
        <v>80</v>
      </c>
      <c r="AV293" s="12" t="s">
        <v>80</v>
      </c>
      <c r="AW293" s="12" t="s">
        <v>6</v>
      </c>
      <c r="AX293" s="12" t="s">
        <v>78</v>
      </c>
      <c r="AY293" s="199" t="s">
        <v>167</v>
      </c>
    </row>
    <row r="294" spans="2:65" s="11" customFormat="1" ht="29.85" customHeight="1">
      <c r="B294" s="167"/>
      <c r="D294" s="168" t="s">
        <v>70</v>
      </c>
      <c r="E294" s="178" t="s">
        <v>217</v>
      </c>
      <c r="F294" s="178" t="s">
        <v>386</v>
      </c>
      <c r="I294" s="170"/>
      <c r="J294" s="179">
        <f>BK294</f>
        <v>0</v>
      </c>
      <c r="L294" s="167"/>
      <c r="M294" s="172"/>
      <c r="N294" s="173"/>
      <c r="O294" s="173"/>
      <c r="P294" s="174">
        <f>SUM(P295:P373)</f>
        <v>0</v>
      </c>
      <c r="Q294" s="173"/>
      <c r="R294" s="174">
        <f>SUM(R295:R373)</f>
        <v>2.8671869500000002</v>
      </c>
      <c r="S294" s="173"/>
      <c r="T294" s="175">
        <f>SUM(T295:T373)</f>
        <v>0</v>
      </c>
      <c r="AR294" s="168" t="s">
        <v>78</v>
      </c>
      <c r="AT294" s="176" t="s">
        <v>70</v>
      </c>
      <c r="AU294" s="176" t="s">
        <v>78</v>
      </c>
      <c r="AY294" s="168" t="s">
        <v>167</v>
      </c>
      <c r="BK294" s="177">
        <f>SUM(BK295:BK373)</f>
        <v>0</v>
      </c>
    </row>
    <row r="295" spans="2:65" s="1" customFormat="1" ht="25.5" customHeight="1">
      <c r="B295" s="180"/>
      <c r="C295" s="181" t="s">
        <v>451</v>
      </c>
      <c r="D295" s="181" t="s">
        <v>169</v>
      </c>
      <c r="E295" s="182" t="s">
        <v>1523</v>
      </c>
      <c r="F295" s="183" t="s">
        <v>1524</v>
      </c>
      <c r="G295" s="184" t="s">
        <v>178</v>
      </c>
      <c r="H295" s="185">
        <v>19.3</v>
      </c>
      <c r="I295" s="186"/>
      <c r="J295" s="187">
        <f>ROUND(I295*H295,2)</f>
        <v>0</v>
      </c>
      <c r="K295" s="183" t="s">
        <v>179</v>
      </c>
      <c r="L295" s="41"/>
      <c r="M295" s="188" t="s">
        <v>5</v>
      </c>
      <c r="N295" s="189" t="s">
        <v>42</v>
      </c>
      <c r="O295" s="42"/>
      <c r="P295" s="190">
        <f>O295*H295</f>
        <v>0</v>
      </c>
      <c r="Q295" s="190">
        <v>0</v>
      </c>
      <c r="R295" s="190">
        <f>Q295*H295</f>
        <v>0</v>
      </c>
      <c r="S295" s="190">
        <v>0</v>
      </c>
      <c r="T295" s="191">
        <f>S295*H295</f>
        <v>0</v>
      </c>
      <c r="AR295" s="24" t="s">
        <v>173</v>
      </c>
      <c r="AT295" s="24" t="s">
        <v>169</v>
      </c>
      <c r="AU295" s="24" t="s">
        <v>80</v>
      </c>
      <c r="AY295" s="24" t="s">
        <v>167</v>
      </c>
      <c r="BE295" s="192">
        <f>IF(N295="základní",J295,0)</f>
        <v>0</v>
      </c>
      <c r="BF295" s="192">
        <f>IF(N295="snížená",J295,0)</f>
        <v>0</v>
      </c>
      <c r="BG295" s="192">
        <f>IF(N295="zákl. přenesená",J295,0)</f>
        <v>0</v>
      </c>
      <c r="BH295" s="192">
        <f>IF(N295="sníž. přenesená",J295,0)</f>
        <v>0</v>
      </c>
      <c r="BI295" s="192">
        <f>IF(N295="nulová",J295,0)</f>
        <v>0</v>
      </c>
      <c r="BJ295" s="24" t="s">
        <v>78</v>
      </c>
      <c r="BK295" s="192">
        <f>ROUND(I295*H295,2)</f>
        <v>0</v>
      </c>
      <c r="BL295" s="24" t="s">
        <v>173</v>
      </c>
      <c r="BM295" s="24" t="s">
        <v>1525</v>
      </c>
    </row>
    <row r="296" spans="2:65" s="1" customFormat="1" ht="27">
      <c r="B296" s="41"/>
      <c r="D296" s="193" t="s">
        <v>175</v>
      </c>
      <c r="F296" s="194" t="s">
        <v>1526</v>
      </c>
      <c r="I296" s="195"/>
      <c r="L296" s="41"/>
      <c r="M296" s="196"/>
      <c r="N296" s="42"/>
      <c r="O296" s="42"/>
      <c r="P296" s="42"/>
      <c r="Q296" s="42"/>
      <c r="R296" s="42"/>
      <c r="S296" s="42"/>
      <c r="T296" s="70"/>
      <c r="AT296" s="24" t="s">
        <v>175</v>
      </c>
      <c r="AU296" s="24" t="s">
        <v>80</v>
      </c>
    </row>
    <row r="297" spans="2:65" s="1" customFormat="1" ht="27">
      <c r="B297" s="41"/>
      <c r="D297" s="193" t="s">
        <v>182</v>
      </c>
      <c r="F297" s="197" t="s">
        <v>1337</v>
      </c>
      <c r="I297" s="195"/>
      <c r="L297" s="41"/>
      <c r="M297" s="196"/>
      <c r="N297" s="42"/>
      <c r="O297" s="42"/>
      <c r="P297" s="42"/>
      <c r="Q297" s="42"/>
      <c r="R297" s="42"/>
      <c r="S297" s="42"/>
      <c r="T297" s="70"/>
      <c r="AT297" s="24" t="s">
        <v>182</v>
      </c>
      <c r="AU297" s="24" t="s">
        <v>80</v>
      </c>
    </row>
    <row r="298" spans="2:65" s="12" customFormat="1">
      <c r="B298" s="198"/>
      <c r="D298" s="193" t="s">
        <v>184</v>
      </c>
      <c r="E298" s="199" t="s">
        <v>5</v>
      </c>
      <c r="F298" s="200" t="s">
        <v>1527</v>
      </c>
      <c r="H298" s="201">
        <v>19.3</v>
      </c>
      <c r="I298" s="202"/>
      <c r="L298" s="198"/>
      <c r="M298" s="203"/>
      <c r="N298" s="204"/>
      <c r="O298" s="204"/>
      <c r="P298" s="204"/>
      <c r="Q298" s="204"/>
      <c r="R298" s="204"/>
      <c r="S298" s="204"/>
      <c r="T298" s="205"/>
      <c r="AT298" s="199" t="s">
        <v>184</v>
      </c>
      <c r="AU298" s="199" t="s">
        <v>80</v>
      </c>
      <c r="AV298" s="12" t="s">
        <v>80</v>
      </c>
      <c r="AW298" s="12" t="s">
        <v>35</v>
      </c>
      <c r="AX298" s="12" t="s">
        <v>78</v>
      </c>
      <c r="AY298" s="199" t="s">
        <v>167</v>
      </c>
    </row>
    <row r="299" spans="2:65" s="1" customFormat="1" ht="16.5" customHeight="1">
      <c r="B299" s="180"/>
      <c r="C299" s="209" t="s">
        <v>455</v>
      </c>
      <c r="D299" s="209" t="s">
        <v>339</v>
      </c>
      <c r="E299" s="210" t="s">
        <v>1528</v>
      </c>
      <c r="F299" s="211" t="s">
        <v>1529</v>
      </c>
      <c r="G299" s="212" t="s">
        <v>178</v>
      </c>
      <c r="H299" s="213">
        <v>20.265000000000001</v>
      </c>
      <c r="I299" s="214"/>
      <c r="J299" s="215">
        <f>ROUND(I299*H299,2)</f>
        <v>0</v>
      </c>
      <c r="K299" s="211" t="s">
        <v>179</v>
      </c>
      <c r="L299" s="216"/>
      <c r="M299" s="217" t="s">
        <v>5</v>
      </c>
      <c r="N299" s="218" t="s">
        <v>42</v>
      </c>
      <c r="O299" s="42"/>
      <c r="P299" s="190">
        <f>O299*H299</f>
        <v>0</v>
      </c>
      <c r="Q299" s="190">
        <v>2.1499999999999998E-2</v>
      </c>
      <c r="R299" s="190">
        <f>Q299*H299</f>
        <v>0.43569749999999996</v>
      </c>
      <c r="S299" s="190">
        <v>0</v>
      </c>
      <c r="T299" s="191">
        <f>S299*H299</f>
        <v>0</v>
      </c>
      <c r="AR299" s="24" t="s">
        <v>217</v>
      </c>
      <c r="AT299" s="24" t="s">
        <v>339</v>
      </c>
      <c r="AU299" s="24" t="s">
        <v>80</v>
      </c>
      <c r="AY299" s="24" t="s">
        <v>167</v>
      </c>
      <c r="BE299" s="192">
        <f>IF(N299="základní",J299,0)</f>
        <v>0</v>
      </c>
      <c r="BF299" s="192">
        <f>IF(N299="snížená",J299,0)</f>
        <v>0</v>
      </c>
      <c r="BG299" s="192">
        <f>IF(N299="zákl. přenesená",J299,0)</f>
        <v>0</v>
      </c>
      <c r="BH299" s="192">
        <f>IF(N299="sníž. přenesená",J299,0)</f>
        <v>0</v>
      </c>
      <c r="BI299" s="192">
        <f>IF(N299="nulová",J299,0)</f>
        <v>0</v>
      </c>
      <c r="BJ299" s="24" t="s">
        <v>78</v>
      </c>
      <c r="BK299" s="192">
        <f>ROUND(I299*H299,2)</f>
        <v>0</v>
      </c>
      <c r="BL299" s="24" t="s">
        <v>173</v>
      </c>
      <c r="BM299" s="24" t="s">
        <v>1530</v>
      </c>
    </row>
    <row r="300" spans="2:65" s="1" customFormat="1">
      <c r="B300" s="41"/>
      <c r="D300" s="193" t="s">
        <v>175</v>
      </c>
      <c r="F300" s="194" t="s">
        <v>1529</v>
      </c>
      <c r="I300" s="195"/>
      <c r="L300" s="41"/>
      <c r="M300" s="196"/>
      <c r="N300" s="42"/>
      <c r="O300" s="42"/>
      <c r="P300" s="42"/>
      <c r="Q300" s="42"/>
      <c r="R300" s="42"/>
      <c r="S300" s="42"/>
      <c r="T300" s="70"/>
      <c r="AT300" s="24" t="s">
        <v>175</v>
      </c>
      <c r="AU300" s="24" t="s">
        <v>80</v>
      </c>
    </row>
    <row r="301" spans="2:65" s="12" customFormat="1">
      <c r="B301" s="198"/>
      <c r="D301" s="193" t="s">
        <v>184</v>
      </c>
      <c r="F301" s="200" t="s">
        <v>1531</v>
      </c>
      <c r="H301" s="201">
        <v>20.265000000000001</v>
      </c>
      <c r="I301" s="202"/>
      <c r="L301" s="198"/>
      <c r="M301" s="203"/>
      <c r="N301" s="204"/>
      <c r="O301" s="204"/>
      <c r="P301" s="204"/>
      <c r="Q301" s="204"/>
      <c r="R301" s="204"/>
      <c r="S301" s="204"/>
      <c r="T301" s="205"/>
      <c r="AT301" s="199" t="s">
        <v>184</v>
      </c>
      <c r="AU301" s="199" t="s">
        <v>80</v>
      </c>
      <c r="AV301" s="12" t="s">
        <v>80</v>
      </c>
      <c r="AW301" s="12" t="s">
        <v>6</v>
      </c>
      <c r="AX301" s="12" t="s">
        <v>78</v>
      </c>
      <c r="AY301" s="199" t="s">
        <v>167</v>
      </c>
    </row>
    <row r="302" spans="2:65" s="1" customFormat="1" ht="25.5" customHeight="1">
      <c r="B302" s="180"/>
      <c r="C302" s="181" t="s">
        <v>457</v>
      </c>
      <c r="D302" s="181" t="s">
        <v>169</v>
      </c>
      <c r="E302" s="182" t="s">
        <v>1532</v>
      </c>
      <c r="F302" s="183" t="s">
        <v>1533</v>
      </c>
      <c r="G302" s="184" t="s">
        <v>178</v>
      </c>
      <c r="H302" s="185">
        <v>15.4</v>
      </c>
      <c r="I302" s="186"/>
      <c r="J302" s="187">
        <f>ROUND(I302*H302,2)</f>
        <v>0</v>
      </c>
      <c r="K302" s="183" t="s">
        <v>179</v>
      </c>
      <c r="L302" s="41"/>
      <c r="M302" s="188" t="s">
        <v>5</v>
      </c>
      <c r="N302" s="189" t="s">
        <v>42</v>
      </c>
      <c r="O302" s="42"/>
      <c r="P302" s="190">
        <f>O302*H302</f>
        <v>0</v>
      </c>
      <c r="Q302" s="190">
        <v>0</v>
      </c>
      <c r="R302" s="190">
        <f>Q302*H302</f>
        <v>0</v>
      </c>
      <c r="S302" s="190">
        <v>0</v>
      </c>
      <c r="T302" s="191">
        <f>S302*H302</f>
        <v>0</v>
      </c>
      <c r="AR302" s="24" t="s">
        <v>173</v>
      </c>
      <c r="AT302" s="24" t="s">
        <v>169</v>
      </c>
      <c r="AU302" s="24" t="s">
        <v>80</v>
      </c>
      <c r="AY302" s="24" t="s">
        <v>167</v>
      </c>
      <c r="BE302" s="192">
        <f>IF(N302="základní",J302,0)</f>
        <v>0</v>
      </c>
      <c r="BF302" s="192">
        <f>IF(N302="snížená",J302,0)</f>
        <v>0</v>
      </c>
      <c r="BG302" s="192">
        <f>IF(N302="zákl. přenesená",J302,0)</f>
        <v>0</v>
      </c>
      <c r="BH302" s="192">
        <f>IF(N302="sníž. přenesená",J302,0)</f>
        <v>0</v>
      </c>
      <c r="BI302" s="192">
        <f>IF(N302="nulová",J302,0)</f>
        <v>0</v>
      </c>
      <c r="BJ302" s="24" t="s">
        <v>78</v>
      </c>
      <c r="BK302" s="192">
        <f>ROUND(I302*H302,2)</f>
        <v>0</v>
      </c>
      <c r="BL302" s="24" t="s">
        <v>173</v>
      </c>
      <c r="BM302" s="24" t="s">
        <v>1534</v>
      </c>
    </row>
    <row r="303" spans="2:65" s="1" customFormat="1" ht="27">
      <c r="B303" s="41"/>
      <c r="D303" s="193" t="s">
        <v>175</v>
      </c>
      <c r="F303" s="194" t="s">
        <v>1535</v>
      </c>
      <c r="I303" s="195"/>
      <c r="L303" s="41"/>
      <c r="M303" s="196"/>
      <c r="N303" s="42"/>
      <c r="O303" s="42"/>
      <c r="P303" s="42"/>
      <c r="Q303" s="42"/>
      <c r="R303" s="42"/>
      <c r="S303" s="42"/>
      <c r="T303" s="70"/>
      <c r="AT303" s="24" t="s">
        <v>175</v>
      </c>
      <c r="AU303" s="24" t="s">
        <v>80</v>
      </c>
    </row>
    <row r="304" spans="2:65" s="1" customFormat="1" ht="27">
      <c r="B304" s="41"/>
      <c r="D304" s="193" t="s">
        <v>182</v>
      </c>
      <c r="F304" s="197" t="s">
        <v>1337</v>
      </c>
      <c r="I304" s="195"/>
      <c r="L304" s="41"/>
      <c r="M304" s="196"/>
      <c r="N304" s="42"/>
      <c r="O304" s="42"/>
      <c r="P304" s="42"/>
      <c r="Q304" s="42"/>
      <c r="R304" s="42"/>
      <c r="S304" s="42"/>
      <c r="T304" s="70"/>
      <c r="AT304" s="24" t="s">
        <v>182</v>
      </c>
      <c r="AU304" s="24" t="s">
        <v>80</v>
      </c>
    </row>
    <row r="305" spans="2:65" s="12" customFormat="1">
      <c r="B305" s="198"/>
      <c r="D305" s="193" t="s">
        <v>184</v>
      </c>
      <c r="E305" s="199" t="s">
        <v>5</v>
      </c>
      <c r="F305" s="200" t="s">
        <v>1536</v>
      </c>
      <c r="H305" s="201">
        <v>15.4</v>
      </c>
      <c r="I305" s="202"/>
      <c r="L305" s="198"/>
      <c r="M305" s="203"/>
      <c r="N305" s="204"/>
      <c r="O305" s="204"/>
      <c r="P305" s="204"/>
      <c r="Q305" s="204"/>
      <c r="R305" s="204"/>
      <c r="S305" s="204"/>
      <c r="T305" s="205"/>
      <c r="AT305" s="199" t="s">
        <v>184</v>
      </c>
      <c r="AU305" s="199" t="s">
        <v>80</v>
      </c>
      <c r="AV305" s="12" t="s">
        <v>80</v>
      </c>
      <c r="AW305" s="12" t="s">
        <v>35</v>
      </c>
      <c r="AX305" s="12" t="s">
        <v>78</v>
      </c>
      <c r="AY305" s="199" t="s">
        <v>167</v>
      </c>
    </row>
    <row r="306" spans="2:65" s="1" customFormat="1" ht="25.5" customHeight="1">
      <c r="B306" s="180"/>
      <c r="C306" s="209" t="s">
        <v>460</v>
      </c>
      <c r="D306" s="209" t="s">
        <v>339</v>
      </c>
      <c r="E306" s="210" t="s">
        <v>1537</v>
      </c>
      <c r="F306" s="211" t="s">
        <v>1538</v>
      </c>
      <c r="G306" s="212" t="s">
        <v>178</v>
      </c>
      <c r="H306" s="213">
        <v>16.170000000000002</v>
      </c>
      <c r="I306" s="214"/>
      <c r="J306" s="215">
        <f>ROUND(I306*H306,2)</f>
        <v>0</v>
      </c>
      <c r="K306" s="211" t="s">
        <v>179</v>
      </c>
      <c r="L306" s="216"/>
      <c r="M306" s="217" t="s">
        <v>5</v>
      </c>
      <c r="N306" s="218" t="s">
        <v>42</v>
      </c>
      <c r="O306" s="42"/>
      <c r="P306" s="190">
        <f>O306*H306</f>
        <v>0</v>
      </c>
      <c r="Q306" s="190">
        <v>4.2999999999999999E-4</v>
      </c>
      <c r="R306" s="190">
        <f>Q306*H306</f>
        <v>6.9531000000000003E-3</v>
      </c>
      <c r="S306" s="190">
        <v>0</v>
      </c>
      <c r="T306" s="191">
        <f>S306*H306</f>
        <v>0</v>
      </c>
      <c r="AR306" s="24" t="s">
        <v>217</v>
      </c>
      <c r="AT306" s="24" t="s">
        <v>339</v>
      </c>
      <c r="AU306" s="24" t="s">
        <v>80</v>
      </c>
      <c r="AY306" s="24" t="s">
        <v>167</v>
      </c>
      <c r="BE306" s="192">
        <f>IF(N306="základní",J306,0)</f>
        <v>0</v>
      </c>
      <c r="BF306" s="192">
        <f>IF(N306="snížená",J306,0)</f>
        <v>0</v>
      </c>
      <c r="BG306" s="192">
        <f>IF(N306="zákl. přenesená",J306,0)</f>
        <v>0</v>
      </c>
      <c r="BH306" s="192">
        <f>IF(N306="sníž. přenesená",J306,0)</f>
        <v>0</v>
      </c>
      <c r="BI306" s="192">
        <f>IF(N306="nulová",J306,0)</f>
        <v>0</v>
      </c>
      <c r="BJ306" s="24" t="s">
        <v>78</v>
      </c>
      <c r="BK306" s="192">
        <f>ROUND(I306*H306,2)</f>
        <v>0</v>
      </c>
      <c r="BL306" s="24" t="s">
        <v>173</v>
      </c>
      <c r="BM306" s="24" t="s">
        <v>1539</v>
      </c>
    </row>
    <row r="307" spans="2:65" s="1" customFormat="1">
      <c r="B307" s="41"/>
      <c r="D307" s="193" t="s">
        <v>175</v>
      </c>
      <c r="F307" s="194" t="s">
        <v>1538</v>
      </c>
      <c r="I307" s="195"/>
      <c r="L307" s="41"/>
      <c r="M307" s="196"/>
      <c r="N307" s="42"/>
      <c r="O307" s="42"/>
      <c r="P307" s="42"/>
      <c r="Q307" s="42"/>
      <c r="R307" s="42"/>
      <c r="S307" s="42"/>
      <c r="T307" s="70"/>
      <c r="AT307" s="24" t="s">
        <v>175</v>
      </c>
      <c r="AU307" s="24" t="s">
        <v>80</v>
      </c>
    </row>
    <row r="308" spans="2:65" s="12" customFormat="1">
      <c r="B308" s="198"/>
      <c r="D308" s="193" t="s">
        <v>184</v>
      </c>
      <c r="F308" s="200" t="s">
        <v>1540</v>
      </c>
      <c r="H308" s="201">
        <v>16.170000000000002</v>
      </c>
      <c r="I308" s="202"/>
      <c r="L308" s="198"/>
      <c r="M308" s="203"/>
      <c r="N308" s="204"/>
      <c r="O308" s="204"/>
      <c r="P308" s="204"/>
      <c r="Q308" s="204"/>
      <c r="R308" s="204"/>
      <c r="S308" s="204"/>
      <c r="T308" s="205"/>
      <c r="AT308" s="199" t="s">
        <v>184</v>
      </c>
      <c r="AU308" s="199" t="s">
        <v>80</v>
      </c>
      <c r="AV308" s="12" t="s">
        <v>80</v>
      </c>
      <c r="AW308" s="12" t="s">
        <v>6</v>
      </c>
      <c r="AX308" s="12" t="s">
        <v>78</v>
      </c>
      <c r="AY308" s="199" t="s">
        <v>167</v>
      </c>
    </row>
    <row r="309" spans="2:65" s="1" customFormat="1" ht="25.5" customHeight="1">
      <c r="B309" s="180"/>
      <c r="C309" s="181" t="s">
        <v>233</v>
      </c>
      <c r="D309" s="181" t="s">
        <v>169</v>
      </c>
      <c r="E309" s="182" t="s">
        <v>1541</v>
      </c>
      <c r="F309" s="183" t="s">
        <v>1542</v>
      </c>
      <c r="G309" s="184" t="s">
        <v>178</v>
      </c>
      <c r="H309" s="185">
        <v>8.3000000000000007</v>
      </c>
      <c r="I309" s="186"/>
      <c r="J309" s="187">
        <f>ROUND(I309*H309,2)</f>
        <v>0</v>
      </c>
      <c r="K309" s="183" t="s">
        <v>179</v>
      </c>
      <c r="L309" s="41"/>
      <c r="M309" s="188" t="s">
        <v>5</v>
      </c>
      <c r="N309" s="189" t="s">
        <v>42</v>
      </c>
      <c r="O309" s="42"/>
      <c r="P309" s="190">
        <f>O309*H309</f>
        <v>0</v>
      </c>
      <c r="Q309" s="190">
        <v>0</v>
      </c>
      <c r="R309" s="190">
        <f>Q309*H309</f>
        <v>0</v>
      </c>
      <c r="S309" s="190">
        <v>0</v>
      </c>
      <c r="T309" s="191">
        <f>S309*H309</f>
        <v>0</v>
      </c>
      <c r="AR309" s="24" t="s">
        <v>173</v>
      </c>
      <c r="AT309" s="24" t="s">
        <v>169</v>
      </c>
      <c r="AU309" s="24" t="s">
        <v>80</v>
      </c>
      <c r="AY309" s="24" t="s">
        <v>167</v>
      </c>
      <c r="BE309" s="192">
        <f>IF(N309="základní",J309,0)</f>
        <v>0</v>
      </c>
      <c r="BF309" s="192">
        <f>IF(N309="snížená",J309,0)</f>
        <v>0</v>
      </c>
      <c r="BG309" s="192">
        <f>IF(N309="zákl. přenesená",J309,0)</f>
        <v>0</v>
      </c>
      <c r="BH309" s="192">
        <f>IF(N309="sníž. přenesená",J309,0)</f>
        <v>0</v>
      </c>
      <c r="BI309" s="192">
        <f>IF(N309="nulová",J309,0)</f>
        <v>0</v>
      </c>
      <c r="BJ309" s="24" t="s">
        <v>78</v>
      </c>
      <c r="BK309" s="192">
        <f>ROUND(I309*H309,2)</f>
        <v>0</v>
      </c>
      <c r="BL309" s="24" t="s">
        <v>173</v>
      </c>
      <c r="BM309" s="24" t="s">
        <v>1543</v>
      </c>
    </row>
    <row r="310" spans="2:65" s="1" customFormat="1" ht="27">
      <c r="B310" s="41"/>
      <c r="D310" s="193" t="s">
        <v>175</v>
      </c>
      <c r="F310" s="194" t="s">
        <v>1544</v>
      </c>
      <c r="I310" s="195"/>
      <c r="L310" s="41"/>
      <c r="M310" s="196"/>
      <c r="N310" s="42"/>
      <c r="O310" s="42"/>
      <c r="P310" s="42"/>
      <c r="Q310" s="42"/>
      <c r="R310" s="42"/>
      <c r="S310" s="42"/>
      <c r="T310" s="70"/>
      <c r="AT310" s="24" t="s">
        <v>175</v>
      </c>
      <c r="AU310" s="24" t="s">
        <v>80</v>
      </c>
    </row>
    <row r="311" spans="2:65" s="1" customFormat="1" ht="27">
      <c r="B311" s="41"/>
      <c r="D311" s="193" t="s">
        <v>182</v>
      </c>
      <c r="F311" s="197" t="s">
        <v>1337</v>
      </c>
      <c r="I311" s="195"/>
      <c r="L311" s="41"/>
      <c r="M311" s="196"/>
      <c r="N311" s="42"/>
      <c r="O311" s="42"/>
      <c r="P311" s="42"/>
      <c r="Q311" s="42"/>
      <c r="R311" s="42"/>
      <c r="S311" s="42"/>
      <c r="T311" s="70"/>
      <c r="AT311" s="24" t="s">
        <v>182</v>
      </c>
      <c r="AU311" s="24" t="s">
        <v>80</v>
      </c>
    </row>
    <row r="312" spans="2:65" s="12" customFormat="1">
      <c r="B312" s="198"/>
      <c r="D312" s="193" t="s">
        <v>184</v>
      </c>
      <c r="E312" s="199" t="s">
        <v>5</v>
      </c>
      <c r="F312" s="200" t="s">
        <v>1545</v>
      </c>
      <c r="H312" s="201">
        <v>8.3000000000000007</v>
      </c>
      <c r="I312" s="202"/>
      <c r="L312" s="198"/>
      <c r="M312" s="203"/>
      <c r="N312" s="204"/>
      <c r="O312" s="204"/>
      <c r="P312" s="204"/>
      <c r="Q312" s="204"/>
      <c r="R312" s="204"/>
      <c r="S312" s="204"/>
      <c r="T312" s="205"/>
      <c r="AT312" s="199" t="s">
        <v>184</v>
      </c>
      <c r="AU312" s="199" t="s">
        <v>80</v>
      </c>
      <c r="AV312" s="12" t="s">
        <v>80</v>
      </c>
      <c r="AW312" s="12" t="s">
        <v>35</v>
      </c>
      <c r="AX312" s="12" t="s">
        <v>78</v>
      </c>
      <c r="AY312" s="199" t="s">
        <v>167</v>
      </c>
    </row>
    <row r="313" spans="2:65" s="1" customFormat="1" ht="25.5" customHeight="1">
      <c r="B313" s="180"/>
      <c r="C313" s="209" t="s">
        <v>463</v>
      </c>
      <c r="D313" s="209" t="s">
        <v>339</v>
      </c>
      <c r="E313" s="210" t="s">
        <v>1546</v>
      </c>
      <c r="F313" s="211" t="s">
        <v>1547</v>
      </c>
      <c r="G313" s="212" t="s">
        <v>178</v>
      </c>
      <c r="H313" s="213">
        <v>8.7149999999999999</v>
      </c>
      <c r="I313" s="214"/>
      <c r="J313" s="215">
        <f>ROUND(I313*H313,2)</f>
        <v>0</v>
      </c>
      <c r="K313" s="211" t="s">
        <v>179</v>
      </c>
      <c r="L313" s="216"/>
      <c r="M313" s="217" t="s">
        <v>5</v>
      </c>
      <c r="N313" s="218" t="s">
        <v>42</v>
      </c>
      <c r="O313" s="42"/>
      <c r="P313" s="190">
        <f>O313*H313</f>
        <v>0</v>
      </c>
      <c r="Q313" s="190">
        <v>6.7000000000000002E-4</v>
      </c>
      <c r="R313" s="190">
        <f>Q313*H313</f>
        <v>5.8390500000000001E-3</v>
      </c>
      <c r="S313" s="190">
        <v>0</v>
      </c>
      <c r="T313" s="191">
        <f>S313*H313</f>
        <v>0</v>
      </c>
      <c r="AR313" s="24" t="s">
        <v>217</v>
      </c>
      <c r="AT313" s="24" t="s">
        <v>339</v>
      </c>
      <c r="AU313" s="24" t="s">
        <v>80</v>
      </c>
      <c r="AY313" s="24" t="s">
        <v>167</v>
      </c>
      <c r="BE313" s="192">
        <f>IF(N313="základní",J313,0)</f>
        <v>0</v>
      </c>
      <c r="BF313" s="192">
        <f>IF(N313="snížená",J313,0)</f>
        <v>0</v>
      </c>
      <c r="BG313" s="192">
        <f>IF(N313="zákl. přenesená",J313,0)</f>
        <v>0</v>
      </c>
      <c r="BH313" s="192">
        <f>IF(N313="sníž. přenesená",J313,0)</f>
        <v>0</v>
      </c>
      <c r="BI313" s="192">
        <f>IF(N313="nulová",J313,0)</f>
        <v>0</v>
      </c>
      <c r="BJ313" s="24" t="s">
        <v>78</v>
      </c>
      <c r="BK313" s="192">
        <f>ROUND(I313*H313,2)</f>
        <v>0</v>
      </c>
      <c r="BL313" s="24" t="s">
        <v>173</v>
      </c>
      <c r="BM313" s="24" t="s">
        <v>1548</v>
      </c>
    </row>
    <row r="314" spans="2:65" s="1" customFormat="1">
      <c r="B314" s="41"/>
      <c r="D314" s="193" t="s">
        <v>175</v>
      </c>
      <c r="F314" s="194" t="s">
        <v>1547</v>
      </c>
      <c r="I314" s="195"/>
      <c r="L314" s="41"/>
      <c r="M314" s="196"/>
      <c r="N314" s="42"/>
      <c r="O314" s="42"/>
      <c r="P314" s="42"/>
      <c r="Q314" s="42"/>
      <c r="R314" s="42"/>
      <c r="S314" s="42"/>
      <c r="T314" s="70"/>
      <c r="AT314" s="24" t="s">
        <v>175</v>
      </c>
      <c r="AU314" s="24" t="s">
        <v>80</v>
      </c>
    </row>
    <row r="315" spans="2:65" s="12" customFormat="1">
      <c r="B315" s="198"/>
      <c r="D315" s="193" t="s">
        <v>184</v>
      </c>
      <c r="F315" s="200" t="s">
        <v>1549</v>
      </c>
      <c r="H315" s="201">
        <v>8.7149999999999999</v>
      </c>
      <c r="I315" s="202"/>
      <c r="L315" s="198"/>
      <c r="M315" s="203"/>
      <c r="N315" s="204"/>
      <c r="O315" s="204"/>
      <c r="P315" s="204"/>
      <c r="Q315" s="204"/>
      <c r="R315" s="204"/>
      <c r="S315" s="204"/>
      <c r="T315" s="205"/>
      <c r="AT315" s="199" t="s">
        <v>184</v>
      </c>
      <c r="AU315" s="199" t="s">
        <v>80</v>
      </c>
      <c r="AV315" s="12" t="s">
        <v>80</v>
      </c>
      <c r="AW315" s="12" t="s">
        <v>6</v>
      </c>
      <c r="AX315" s="12" t="s">
        <v>78</v>
      </c>
      <c r="AY315" s="199" t="s">
        <v>167</v>
      </c>
    </row>
    <row r="316" spans="2:65" s="1" customFormat="1" ht="25.5" customHeight="1">
      <c r="B316" s="180"/>
      <c r="C316" s="181" t="s">
        <v>467</v>
      </c>
      <c r="D316" s="181" t="s">
        <v>169</v>
      </c>
      <c r="E316" s="182" t="s">
        <v>1550</v>
      </c>
      <c r="F316" s="183" t="s">
        <v>1551</v>
      </c>
      <c r="G316" s="184" t="s">
        <v>178</v>
      </c>
      <c r="H316" s="185">
        <v>21.6</v>
      </c>
      <c r="I316" s="186"/>
      <c r="J316" s="187">
        <f>ROUND(I316*H316,2)</f>
        <v>0</v>
      </c>
      <c r="K316" s="183" t="s">
        <v>179</v>
      </c>
      <c r="L316" s="41"/>
      <c r="M316" s="188" t="s">
        <v>5</v>
      </c>
      <c r="N316" s="189" t="s">
        <v>42</v>
      </c>
      <c r="O316" s="42"/>
      <c r="P316" s="190">
        <f>O316*H316</f>
        <v>0</v>
      </c>
      <c r="Q316" s="190">
        <v>0</v>
      </c>
      <c r="R316" s="190">
        <f>Q316*H316</f>
        <v>0</v>
      </c>
      <c r="S316" s="190">
        <v>0</v>
      </c>
      <c r="T316" s="191">
        <f>S316*H316</f>
        <v>0</v>
      </c>
      <c r="AR316" s="24" t="s">
        <v>173</v>
      </c>
      <c r="AT316" s="24" t="s">
        <v>169</v>
      </c>
      <c r="AU316" s="24" t="s">
        <v>80</v>
      </c>
      <c r="AY316" s="24" t="s">
        <v>167</v>
      </c>
      <c r="BE316" s="192">
        <f>IF(N316="základní",J316,0)</f>
        <v>0</v>
      </c>
      <c r="BF316" s="192">
        <f>IF(N316="snížená",J316,0)</f>
        <v>0</v>
      </c>
      <c r="BG316" s="192">
        <f>IF(N316="zákl. přenesená",J316,0)</f>
        <v>0</v>
      </c>
      <c r="BH316" s="192">
        <f>IF(N316="sníž. přenesená",J316,0)</f>
        <v>0</v>
      </c>
      <c r="BI316" s="192">
        <f>IF(N316="nulová",J316,0)</f>
        <v>0</v>
      </c>
      <c r="BJ316" s="24" t="s">
        <v>78</v>
      </c>
      <c r="BK316" s="192">
        <f>ROUND(I316*H316,2)</f>
        <v>0</v>
      </c>
      <c r="BL316" s="24" t="s">
        <v>173</v>
      </c>
      <c r="BM316" s="24" t="s">
        <v>1552</v>
      </c>
    </row>
    <row r="317" spans="2:65" s="1" customFormat="1" ht="27">
      <c r="B317" s="41"/>
      <c r="D317" s="193" t="s">
        <v>175</v>
      </c>
      <c r="F317" s="194" t="s">
        <v>1553</v>
      </c>
      <c r="I317" s="195"/>
      <c r="L317" s="41"/>
      <c r="M317" s="196"/>
      <c r="N317" s="42"/>
      <c r="O317" s="42"/>
      <c r="P317" s="42"/>
      <c r="Q317" s="42"/>
      <c r="R317" s="42"/>
      <c r="S317" s="42"/>
      <c r="T317" s="70"/>
      <c r="AT317" s="24" t="s">
        <v>175</v>
      </c>
      <c r="AU317" s="24" t="s">
        <v>80</v>
      </c>
    </row>
    <row r="318" spans="2:65" s="1" customFormat="1" ht="27">
      <c r="B318" s="41"/>
      <c r="D318" s="193" t="s">
        <v>182</v>
      </c>
      <c r="F318" s="197" t="s">
        <v>1337</v>
      </c>
      <c r="I318" s="195"/>
      <c r="L318" s="41"/>
      <c r="M318" s="196"/>
      <c r="N318" s="42"/>
      <c r="O318" s="42"/>
      <c r="P318" s="42"/>
      <c r="Q318" s="42"/>
      <c r="R318" s="42"/>
      <c r="S318" s="42"/>
      <c r="T318" s="70"/>
      <c r="AT318" s="24" t="s">
        <v>182</v>
      </c>
      <c r="AU318" s="24" t="s">
        <v>80</v>
      </c>
    </row>
    <row r="319" spans="2:65" s="12" customFormat="1">
      <c r="B319" s="198"/>
      <c r="D319" s="193" t="s">
        <v>184</v>
      </c>
      <c r="E319" s="199" t="s">
        <v>5</v>
      </c>
      <c r="F319" s="200" t="s">
        <v>1554</v>
      </c>
      <c r="H319" s="201">
        <v>21.6</v>
      </c>
      <c r="I319" s="202"/>
      <c r="L319" s="198"/>
      <c r="M319" s="203"/>
      <c r="N319" s="204"/>
      <c r="O319" s="204"/>
      <c r="P319" s="204"/>
      <c r="Q319" s="204"/>
      <c r="R319" s="204"/>
      <c r="S319" s="204"/>
      <c r="T319" s="205"/>
      <c r="AT319" s="199" t="s">
        <v>184</v>
      </c>
      <c r="AU319" s="199" t="s">
        <v>80</v>
      </c>
      <c r="AV319" s="12" t="s">
        <v>80</v>
      </c>
      <c r="AW319" s="12" t="s">
        <v>35</v>
      </c>
      <c r="AX319" s="12" t="s">
        <v>78</v>
      </c>
      <c r="AY319" s="199" t="s">
        <v>167</v>
      </c>
    </row>
    <row r="320" spans="2:65" s="1" customFormat="1" ht="25.5" customHeight="1">
      <c r="B320" s="180"/>
      <c r="C320" s="209" t="s">
        <v>471</v>
      </c>
      <c r="D320" s="209" t="s">
        <v>339</v>
      </c>
      <c r="E320" s="210" t="s">
        <v>1555</v>
      </c>
      <c r="F320" s="211" t="s">
        <v>1556</v>
      </c>
      <c r="G320" s="212" t="s">
        <v>178</v>
      </c>
      <c r="H320" s="213">
        <v>22.68</v>
      </c>
      <c r="I320" s="214"/>
      <c r="J320" s="215">
        <f>ROUND(I320*H320,2)</f>
        <v>0</v>
      </c>
      <c r="K320" s="211" t="s">
        <v>179</v>
      </c>
      <c r="L320" s="216"/>
      <c r="M320" s="217" t="s">
        <v>5</v>
      </c>
      <c r="N320" s="218" t="s">
        <v>42</v>
      </c>
      <c r="O320" s="42"/>
      <c r="P320" s="190">
        <f>O320*H320</f>
        <v>0</v>
      </c>
      <c r="Q320" s="190">
        <v>2.1199999999999999E-3</v>
      </c>
      <c r="R320" s="190">
        <f>Q320*H320</f>
        <v>4.8081599999999995E-2</v>
      </c>
      <c r="S320" s="190">
        <v>0</v>
      </c>
      <c r="T320" s="191">
        <f>S320*H320</f>
        <v>0</v>
      </c>
      <c r="AR320" s="24" t="s">
        <v>217</v>
      </c>
      <c r="AT320" s="24" t="s">
        <v>339</v>
      </c>
      <c r="AU320" s="24" t="s">
        <v>80</v>
      </c>
      <c r="AY320" s="24" t="s">
        <v>167</v>
      </c>
      <c r="BE320" s="192">
        <f>IF(N320="základní",J320,0)</f>
        <v>0</v>
      </c>
      <c r="BF320" s="192">
        <f>IF(N320="snížená",J320,0)</f>
        <v>0</v>
      </c>
      <c r="BG320" s="192">
        <f>IF(N320="zákl. přenesená",J320,0)</f>
        <v>0</v>
      </c>
      <c r="BH320" s="192">
        <f>IF(N320="sníž. přenesená",J320,0)</f>
        <v>0</v>
      </c>
      <c r="BI320" s="192">
        <f>IF(N320="nulová",J320,0)</f>
        <v>0</v>
      </c>
      <c r="BJ320" s="24" t="s">
        <v>78</v>
      </c>
      <c r="BK320" s="192">
        <f>ROUND(I320*H320,2)</f>
        <v>0</v>
      </c>
      <c r="BL320" s="24" t="s">
        <v>173</v>
      </c>
      <c r="BM320" s="24" t="s">
        <v>1557</v>
      </c>
    </row>
    <row r="321" spans="2:65" s="1" customFormat="1">
      <c r="B321" s="41"/>
      <c r="D321" s="193" t="s">
        <v>175</v>
      </c>
      <c r="F321" s="194" t="s">
        <v>1556</v>
      </c>
      <c r="I321" s="195"/>
      <c r="L321" s="41"/>
      <c r="M321" s="196"/>
      <c r="N321" s="42"/>
      <c r="O321" s="42"/>
      <c r="P321" s="42"/>
      <c r="Q321" s="42"/>
      <c r="R321" s="42"/>
      <c r="S321" s="42"/>
      <c r="T321" s="70"/>
      <c r="AT321" s="24" t="s">
        <v>175</v>
      </c>
      <c r="AU321" s="24" t="s">
        <v>80</v>
      </c>
    </row>
    <row r="322" spans="2:65" s="12" customFormat="1">
      <c r="B322" s="198"/>
      <c r="D322" s="193" t="s">
        <v>184</v>
      </c>
      <c r="F322" s="200" t="s">
        <v>1558</v>
      </c>
      <c r="H322" s="201">
        <v>22.68</v>
      </c>
      <c r="I322" s="202"/>
      <c r="L322" s="198"/>
      <c r="M322" s="203"/>
      <c r="N322" s="204"/>
      <c r="O322" s="204"/>
      <c r="P322" s="204"/>
      <c r="Q322" s="204"/>
      <c r="R322" s="204"/>
      <c r="S322" s="204"/>
      <c r="T322" s="205"/>
      <c r="AT322" s="199" t="s">
        <v>184</v>
      </c>
      <c r="AU322" s="199" t="s">
        <v>80</v>
      </c>
      <c r="AV322" s="12" t="s">
        <v>80</v>
      </c>
      <c r="AW322" s="12" t="s">
        <v>6</v>
      </c>
      <c r="AX322" s="12" t="s">
        <v>78</v>
      </c>
      <c r="AY322" s="199" t="s">
        <v>167</v>
      </c>
    </row>
    <row r="323" spans="2:65" s="1" customFormat="1" ht="25.5" customHeight="1">
      <c r="B323" s="180"/>
      <c r="C323" s="181" t="s">
        <v>476</v>
      </c>
      <c r="D323" s="181" t="s">
        <v>169</v>
      </c>
      <c r="E323" s="182" t="s">
        <v>1559</v>
      </c>
      <c r="F323" s="183" t="s">
        <v>1560</v>
      </c>
      <c r="G323" s="184" t="s">
        <v>178</v>
      </c>
      <c r="H323" s="185">
        <v>42.5</v>
      </c>
      <c r="I323" s="186"/>
      <c r="J323" s="187">
        <f>ROUND(I323*H323,2)</f>
        <v>0</v>
      </c>
      <c r="K323" s="183" t="s">
        <v>179</v>
      </c>
      <c r="L323" s="41"/>
      <c r="M323" s="188" t="s">
        <v>5</v>
      </c>
      <c r="N323" s="189" t="s">
        <v>42</v>
      </c>
      <c r="O323" s="42"/>
      <c r="P323" s="190">
        <f>O323*H323</f>
        <v>0</v>
      </c>
      <c r="Q323" s="190">
        <v>0</v>
      </c>
      <c r="R323" s="190">
        <f>Q323*H323</f>
        <v>0</v>
      </c>
      <c r="S323" s="190">
        <v>0</v>
      </c>
      <c r="T323" s="191">
        <f>S323*H323</f>
        <v>0</v>
      </c>
      <c r="AR323" s="24" t="s">
        <v>173</v>
      </c>
      <c r="AT323" s="24" t="s">
        <v>169</v>
      </c>
      <c r="AU323" s="24" t="s">
        <v>80</v>
      </c>
      <c r="AY323" s="24" t="s">
        <v>167</v>
      </c>
      <c r="BE323" s="192">
        <f>IF(N323="základní",J323,0)</f>
        <v>0</v>
      </c>
      <c r="BF323" s="192">
        <f>IF(N323="snížená",J323,0)</f>
        <v>0</v>
      </c>
      <c r="BG323" s="192">
        <f>IF(N323="zákl. přenesená",J323,0)</f>
        <v>0</v>
      </c>
      <c r="BH323" s="192">
        <f>IF(N323="sníž. přenesená",J323,0)</f>
        <v>0</v>
      </c>
      <c r="BI323" s="192">
        <f>IF(N323="nulová",J323,0)</f>
        <v>0</v>
      </c>
      <c r="BJ323" s="24" t="s">
        <v>78</v>
      </c>
      <c r="BK323" s="192">
        <f>ROUND(I323*H323,2)</f>
        <v>0</v>
      </c>
      <c r="BL323" s="24" t="s">
        <v>173</v>
      </c>
      <c r="BM323" s="24" t="s">
        <v>1561</v>
      </c>
    </row>
    <row r="324" spans="2:65" s="1" customFormat="1" ht="27">
      <c r="B324" s="41"/>
      <c r="D324" s="193" t="s">
        <v>175</v>
      </c>
      <c r="F324" s="194" t="s">
        <v>1562</v>
      </c>
      <c r="I324" s="195"/>
      <c r="L324" s="41"/>
      <c r="M324" s="196"/>
      <c r="N324" s="42"/>
      <c r="O324" s="42"/>
      <c r="P324" s="42"/>
      <c r="Q324" s="42"/>
      <c r="R324" s="42"/>
      <c r="S324" s="42"/>
      <c r="T324" s="70"/>
      <c r="AT324" s="24" t="s">
        <v>175</v>
      </c>
      <c r="AU324" s="24" t="s">
        <v>80</v>
      </c>
    </row>
    <row r="325" spans="2:65" s="12" customFormat="1">
      <c r="B325" s="198"/>
      <c r="D325" s="193" t="s">
        <v>184</v>
      </c>
      <c r="E325" s="199" t="s">
        <v>5</v>
      </c>
      <c r="F325" s="200" t="s">
        <v>1563</v>
      </c>
      <c r="H325" s="201">
        <v>42.5</v>
      </c>
      <c r="I325" s="202"/>
      <c r="L325" s="198"/>
      <c r="M325" s="203"/>
      <c r="N325" s="204"/>
      <c r="O325" s="204"/>
      <c r="P325" s="204"/>
      <c r="Q325" s="204"/>
      <c r="R325" s="204"/>
      <c r="S325" s="204"/>
      <c r="T325" s="205"/>
      <c r="AT325" s="199" t="s">
        <v>184</v>
      </c>
      <c r="AU325" s="199" t="s">
        <v>80</v>
      </c>
      <c r="AV325" s="12" t="s">
        <v>80</v>
      </c>
      <c r="AW325" s="12" t="s">
        <v>35</v>
      </c>
      <c r="AX325" s="12" t="s">
        <v>78</v>
      </c>
      <c r="AY325" s="199" t="s">
        <v>167</v>
      </c>
    </row>
    <row r="326" spans="2:65" s="1" customFormat="1" ht="25.5" customHeight="1">
      <c r="B326" s="180"/>
      <c r="C326" s="209" t="s">
        <v>480</v>
      </c>
      <c r="D326" s="209" t="s">
        <v>339</v>
      </c>
      <c r="E326" s="210" t="s">
        <v>1564</v>
      </c>
      <c r="F326" s="211" t="s">
        <v>1565</v>
      </c>
      <c r="G326" s="212" t="s">
        <v>178</v>
      </c>
      <c r="H326" s="213">
        <v>44.625</v>
      </c>
      <c r="I326" s="214"/>
      <c r="J326" s="215">
        <f>ROUND(I326*H326,2)</f>
        <v>0</v>
      </c>
      <c r="K326" s="211" t="s">
        <v>179</v>
      </c>
      <c r="L326" s="216"/>
      <c r="M326" s="217" t="s">
        <v>5</v>
      </c>
      <c r="N326" s="218" t="s">
        <v>42</v>
      </c>
      <c r="O326" s="42"/>
      <c r="P326" s="190">
        <f>O326*H326</f>
        <v>0</v>
      </c>
      <c r="Q326" s="190">
        <v>3.1800000000000001E-3</v>
      </c>
      <c r="R326" s="190">
        <f>Q326*H326</f>
        <v>0.14190749999999999</v>
      </c>
      <c r="S326" s="190">
        <v>0</v>
      </c>
      <c r="T326" s="191">
        <f>S326*H326</f>
        <v>0</v>
      </c>
      <c r="AR326" s="24" t="s">
        <v>217</v>
      </c>
      <c r="AT326" s="24" t="s">
        <v>339</v>
      </c>
      <c r="AU326" s="24" t="s">
        <v>80</v>
      </c>
      <c r="AY326" s="24" t="s">
        <v>167</v>
      </c>
      <c r="BE326" s="192">
        <f>IF(N326="základní",J326,0)</f>
        <v>0</v>
      </c>
      <c r="BF326" s="192">
        <f>IF(N326="snížená",J326,0)</f>
        <v>0</v>
      </c>
      <c r="BG326" s="192">
        <f>IF(N326="zákl. přenesená",J326,0)</f>
        <v>0</v>
      </c>
      <c r="BH326" s="192">
        <f>IF(N326="sníž. přenesená",J326,0)</f>
        <v>0</v>
      </c>
      <c r="BI326" s="192">
        <f>IF(N326="nulová",J326,0)</f>
        <v>0</v>
      </c>
      <c r="BJ326" s="24" t="s">
        <v>78</v>
      </c>
      <c r="BK326" s="192">
        <f>ROUND(I326*H326,2)</f>
        <v>0</v>
      </c>
      <c r="BL326" s="24" t="s">
        <v>173</v>
      </c>
      <c r="BM326" s="24" t="s">
        <v>1566</v>
      </c>
    </row>
    <row r="327" spans="2:65" s="1" customFormat="1">
      <c r="B327" s="41"/>
      <c r="D327" s="193" t="s">
        <v>175</v>
      </c>
      <c r="F327" s="194" t="s">
        <v>1565</v>
      </c>
      <c r="I327" s="195"/>
      <c r="L327" s="41"/>
      <c r="M327" s="196"/>
      <c r="N327" s="42"/>
      <c r="O327" s="42"/>
      <c r="P327" s="42"/>
      <c r="Q327" s="42"/>
      <c r="R327" s="42"/>
      <c r="S327" s="42"/>
      <c r="T327" s="70"/>
      <c r="AT327" s="24" t="s">
        <v>175</v>
      </c>
      <c r="AU327" s="24" t="s">
        <v>80</v>
      </c>
    </row>
    <row r="328" spans="2:65" s="12" customFormat="1">
      <c r="B328" s="198"/>
      <c r="D328" s="193" t="s">
        <v>184</v>
      </c>
      <c r="F328" s="200" t="s">
        <v>1567</v>
      </c>
      <c r="H328" s="201">
        <v>44.625</v>
      </c>
      <c r="I328" s="202"/>
      <c r="L328" s="198"/>
      <c r="M328" s="203"/>
      <c r="N328" s="204"/>
      <c r="O328" s="204"/>
      <c r="P328" s="204"/>
      <c r="Q328" s="204"/>
      <c r="R328" s="204"/>
      <c r="S328" s="204"/>
      <c r="T328" s="205"/>
      <c r="AT328" s="199" t="s">
        <v>184</v>
      </c>
      <c r="AU328" s="199" t="s">
        <v>80</v>
      </c>
      <c r="AV328" s="12" t="s">
        <v>80</v>
      </c>
      <c r="AW328" s="12" t="s">
        <v>6</v>
      </c>
      <c r="AX328" s="12" t="s">
        <v>78</v>
      </c>
      <c r="AY328" s="199" t="s">
        <v>167</v>
      </c>
    </row>
    <row r="329" spans="2:65" s="1" customFormat="1" ht="16.5" customHeight="1">
      <c r="B329" s="180"/>
      <c r="C329" s="181" t="s">
        <v>486</v>
      </c>
      <c r="D329" s="181" t="s">
        <v>169</v>
      </c>
      <c r="E329" s="182" t="s">
        <v>1568</v>
      </c>
      <c r="F329" s="183" t="s">
        <v>1569</v>
      </c>
      <c r="G329" s="184" t="s">
        <v>178</v>
      </c>
      <c r="H329" s="185">
        <v>8</v>
      </c>
      <c r="I329" s="186"/>
      <c r="J329" s="187">
        <f>ROUND(I329*H329,2)</f>
        <v>0</v>
      </c>
      <c r="K329" s="183" t="s">
        <v>179</v>
      </c>
      <c r="L329" s="41"/>
      <c r="M329" s="188" t="s">
        <v>5</v>
      </c>
      <c r="N329" s="189" t="s">
        <v>42</v>
      </c>
      <c r="O329" s="42"/>
      <c r="P329" s="190">
        <f>O329*H329</f>
        <v>0</v>
      </c>
      <c r="Q329" s="190">
        <v>2.0000000000000002E-5</v>
      </c>
      <c r="R329" s="190">
        <f>Q329*H329</f>
        <v>1.6000000000000001E-4</v>
      </c>
      <c r="S329" s="190">
        <v>0</v>
      </c>
      <c r="T329" s="191">
        <f>S329*H329</f>
        <v>0</v>
      </c>
      <c r="AR329" s="24" t="s">
        <v>173</v>
      </c>
      <c r="AT329" s="24" t="s">
        <v>169</v>
      </c>
      <c r="AU329" s="24" t="s">
        <v>80</v>
      </c>
      <c r="AY329" s="24" t="s">
        <v>167</v>
      </c>
      <c r="BE329" s="192">
        <f>IF(N329="základní",J329,0)</f>
        <v>0</v>
      </c>
      <c r="BF329" s="192">
        <f>IF(N329="snížená",J329,0)</f>
        <v>0</v>
      </c>
      <c r="BG329" s="192">
        <f>IF(N329="zákl. přenesená",J329,0)</f>
        <v>0</v>
      </c>
      <c r="BH329" s="192">
        <f>IF(N329="sníž. přenesená",J329,0)</f>
        <v>0</v>
      </c>
      <c r="BI329" s="192">
        <f>IF(N329="nulová",J329,0)</f>
        <v>0</v>
      </c>
      <c r="BJ329" s="24" t="s">
        <v>78</v>
      </c>
      <c r="BK329" s="192">
        <f>ROUND(I329*H329,2)</f>
        <v>0</v>
      </c>
      <c r="BL329" s="24" t="s">
        <v>173</v>
      </c>
      <c r="BM329" s="24" t="s">
        <v>1570</v>
      </c>
    </row>
    <row r="330" spans="2:65" s="1" customFormat="1">
      <c r="B330" s="41"/>
      <c r="D330" s="193" t="s">
        <v>175</v>
      </c>
      <c r="F330" s="194" t="s">
        <v>1571</v>
      </c>
      <c r="I330" s="195"/>
      <c r="L330" s="41"/>
      <c r="M330" s="196"/>
      <c r="N330" s="42"/>
      <c r="O330" s="42"/>
      <c r="P330" s="42"/>
      <c r="Q330" s="42"/>
      <c r="R330" s="42"/>
      <c r="S330" s="42"/>
      <c r="T330" s="70"/>
      <c r="AT330" s="24" t="s">
        <v>175</v>
      </c>
      <c r="AU330" s="24" t="s">
        <v>80</v>
      </c>
    </row>
    <row r="331" spans="2:65" s="1" customFormat="1" ht="27">
      <c r="B331" s="41"/>
      <c r="D331" s="193" t="s">
        <v>182</v>
      </c>
      <c r="F331" s="197" t="s">
        <v>1337</v>
      </c>
      <c r="I331" s="195"/>
      <c r="L331" s="41"/>
      <c r="M331" s="196"/>
      <c r="N331" s="42"/>
      <c r="O331" s="42"/>
      <c r="P331" s="42"/>
      <c r="Q331" s="42"/>
      <c r="R331" s="42"/>
      <c r="S331" s="42"/>
      <c r="T331" s="70"/>
      <c r="AT331" s="24" t="s">
        <v>182</v>
      </c>
      <c r="AU331" s="24" t="s">
        <v>80</v>
      </c>
    </row>
    <row r="332" spans="2:65" s="12" customFormat="1">
      <c r="B332" s="198"/>
      <c r="D332" s="193" t="s">
        <v>184</v>
      </c>
      <c r="E332" s="199" t="s">
        <v>5</v>
      </c>
      <c r="F332" s="200" t="s">
        <v>217</v>
      </c>
      <c r="H332" s="201">
        <v>8</v>
      </c>
      <c r="I332" s="202"/>
      <c r="L332" s="198"/>
      <c r="M332" s="203"/>
      <c r="N332" s="204"/>
      <c r="O332" s="204"/>
      <c r="P332" s="204"/>
      <c r="Q332" s="204"/>
      <c r="R332" s="204"/>
      <c r="S332" s="204"/>
      <c r="T332" s="205"/>
      <c r="AT332" s="199" t="s">
        <v>184</v>
      </c>
      <c r="AU332" s="199" t="s">
        <v>80</v>
      </c>
      <c r="AV332" s="12" t="s">
        <v>80</v>
      </c>
      <c r="AW332" s="12" t="s">
        <v>35</v>
      </c>
      <c r="AX332" s="12" t="s">
        <v>78</v>
      </c>
      <c r="AY332" s="199" t="s">
        <v>167</v>
      </c>
    </row>
    <row r="333" spans="2:65" s="1" customFormat="1" ht="16.5" customHeight="1">
      <c r="B333" s="180"/>
      <c r="C333" s="209" t="s">
        <v>491</v>
      </c>
      <c r="D333" s="209" t="s">
        <v>339</v>
      </c>
      <c r="E333" s="210" t="s">
        <v>1572</v>
      </c>
      <c r="F333" s="211" t="s">
        <v>1573</v>
      </c>
      <c r="G333" s="212" t="s">
        <v>178</v>
      </c>
      <c r="H333" s="213">
        <v>8.4</v>
      </c>
      <c r="I333" s="214"/>
      <c r="J333" s="215">
        <f>ROUND(I333*H333,2)</f>
        <v>0</v>
      </c>
      <c r="K333" s="211" t="s">
        <v>179</v>
      </c>
      <c r="L333" s="216"/>
      <c r="M333" s="217" t="s">
        <v>5</v>
      </c>
      <c r="N333" s="218" t="s">
        <v>42</v>
      </c>
      <c r="O333" s="42"/>
      <c r="P333" s="190">
        <f>O333*H333</f>
        <v>0</v>
      </c>
      <c r="Q333" s="190">
        <v>4.8399999999999997E-3</v>
      </c>
      <c r="R333" s="190">
        <f>Q333*H333</f>
        <v>4.0655999999999998E-2</v>
      </c>
      <c r="S333" s="190">
        <v>0</v>
      </c>
      <c r="T333" s="191">
        <f>S333*H333</f>
        <v>0</v>
      </c>
      <c r="AR333" s="24" t="s">
        <v>217</v>
      </c>
      <c r="AT333" s="24" t="s">
        <v>339</v>
      </c>
      <c r="AU333" s="24" t="s">
        <v>80</v>
      </c>
      <c r="AY333" s="24" t="s">
        <v>167</v>
      </c>
      <c r="BE333" s="192">
        <f>IF(N333="základní",J333,0)</f>
        <v>0</v>
      </c>
      <c r="BF333" s="192">
        <f>IF(N333="snížená",J333,0)</f>
        <v>0</v>
      </c>
      <c r="BG333" s="192">
        <f>IF(N333="zákl. přenesená",J333,0)</f>
        <v>0</v>
      </c>
      <c r="BH333" s="192">
        <f>IF(N333="sníž. přenesená",J333,0)</f>
        <v>0</v>
      </c>
      <c r="BI333" s="192">
        <f>IF(N333="nulová",J333,0)</f>
        <v>0</v>
      </c>
      <c r="BJ333" s="24" t="s">
        <v>78</v>
      </c>
      <c r="BK333" s="192">
        <f>ROUND(I333*H333,2)</f>
        <v>0</v>
      </c>
      <c r="BL333" s="24" t="s">
        <v>173</v>
      </c>
      <c r="BM333" s="24" t="s">
        <v>1574</v>
      </c>
    </row>
    <row r="334" spans="2:65" s="1" customFormat="1">
      <c r="B334" s="41"/>
      <c r="D334" s="193" t="s">
        <v>175</v>
      </c>
      <c r="F334" s="194" t="s">
        <v>1573</v>
      </c>
      <c r="I334" s="195"/>
      <c r="L334" s="41"/>
      <c r="M334" s="196"/>
      <c r="N334" s="42"/>
      <c r="O334" s="42"/>
      <c r="P334" s="42"/>
      <c r="Q334" s="42"/>
      <c r="R334" s="42"/>
      <c r="S334" s="42"/>
      <c r="T334" s="70"/>
      <c r="AT334" s="24" t="s">
        <v>175</v>
      </c>
      <c r="AU334" s="24" t="s">
        <v>80</v>
      </c>
    </row>
    <row r="335" spans="2:65" s="12" customFormat="1">
      <c r="B335" s="198"/>
      <c r="D335" s="193" t="s">
        <v>184</v>
      </c>
      <c r="F335" s="200" t="s">
        <v>1575</v>
      </c>
      <c r="H335" s="201">
        <v>8.4</v>
      </c>
      <c r="I335" s="202"/>
      <c r="L335" s="198"/>
      <c r="M335" s="203"/>
      <c r="N335" s="204"/>
      <c r="O335" s="204"/>
      <c r="P335" s="204"/>
      <c r="Q335" s="204"/>
      <c r="R335" s="204"/>
      <c r="S335" s="204"/>
      <c r="T335" s="205"/>
      <c r="AT335" s="199" t="s">
        <v>184</v>
      </c>
      <c r="AU335" s="199" t="s">
        <v>80</v>
      </c>
      <c r="AV335" s="12" t="s">
        <v>80</v>
      </c>
      <c r="AW335" s="12" t="s">
        <v>6</v>
      </c>
      <c r="AX335" s="12" t="s">
        <v>78</v>
      </c>
      <c r="AY335" s="199" t="s">
        <v>167</v>
      </c>
    </row>
    <row r="336" spans="2:65" s="1" customFormat="1" ht="16.5" customHeight="1">
      <c r="B336" s="180"/>
      <c r="C336" s="181" t="s">
        <v>499</v>
      </c>
      <c r="D336" s="181" t="s">
        <v>169</v>
      </c>
      <c r="E336" s="182" t="s">
        <v>1576</v>
      </c>
      <c r="F336" s="183" t="s">
        <v>1577</v>
      </c>
      <c r="G336" s="184" t="s">
        <v>178</v>
      </c>
      <c r="H336" s="185">
        <v>8</v>
      </c>
      <c r="I336" s="186"/>
      <c r="J336" s="187">
        <f>ROUND(I336*H336,2)</f>
        <v>0</v>
      </c>
      <c r="K336" s="183" t="s">
        <v>5</v>
      </c>
      <c r="L336" s="41"/>
      <c r="M336" s="188" t="s">
        <v>5</v>
      </c>
      <c r="N336" s="189" t="s">
        <v>42</v>
      </c>
      <c r="O336" s="42"/>
      <c r="P336" s="190">
        <f>O336*H336</f>
        <v>0</v>
      </c>
      <c r="Q336" s="190">
        <v>0</v>
      </c>
      <c r="R336" s="190">
        <f>Q336*H336</f>
        <v>0</v>
      </c>
      <c r="S336" s="190">
        <v>0</v>
      </c>
      <c r="T336" s="191">
        <f>S336*H336</f>
        <v>0</v>
      </c>
      <c r="AR336" s="24" t="s">
        <v>173</v>
      </c>
      <c r="AT336" s="24" t="s">
        <v>169</v>
      </c>
      <c r="AU336" s="24" t="s">
        <v>80</v>
      </c>
      <c r="AY336" s="24" t="s">
        <v>167</v>
      </c>
      <c r="BE336" s="192">
        <f>IF(N336="základní",J336,0)</f>
        <v>0</v>
      </c>
      <c r="BF336" s="192">
        <f>IF(N336="snížená",J336,0)</f>
        <v>0</v>
      </c>
      <c r="BG336" s="192">
        <f>IF(N336="zákl. přenesená",J336,0)</f>
        <v>0</v>
      </c>
      <c r="BH336" s="192">
        <f>IF(N336="sníž. přenesená",J336,0)</f>
        <v>0</v>
      </c>
      <c r="BI336" s="192">
        <f>IF(N336="nulová",J336,0)</f>
        <v>0</v>
      </c>
      <c r="BJ336" s="24" t="s">
        <v>78</v>
      </c>
      <c r="BK336" s="192">
        <f>ROUND(I336*H336,2)</f>
        <v>0</v>
      </c>
      <c r="BL336" s="24" t="s">
        <v>173</v>
      </c>
      <c r="BM336" s="24" t="s">
        <v>1578</v>
      </c>
    </row>
    <row r="337" spans="2:65" s="1" customFormat="1">
      <c r="B337" s="41"/>
      <c r="D337" s="193" t="s">
        <v>175</v>
      </c>
      <c r="F337" s="194" t="s">
        <v>1577</v>
      </c>
      <c r="I337" s="195"/>
      <c r="L337" s="41"/>
      <c r="M337" s="196"/>
      <c r="N337" s="42"/>
      <c r="O337" s="42"/>
      <c r="P337" s="42"/>
      <c r="Q337" s="42"/>
      <c r="R337" s="42"/>
      <c r="S337" s="42"/>
      <c r="T337" s="70"/>
      <c r="AT337" s="24" t="s">
        <v>175</v>
      </c>
      <c r="AU337" s="24" t="s">
        <v>80</v>
      </c>
    </row>
    <row r="338" spans="2:65" s="1" customFormat="1" ht="16.5" customHeight="1">
      <c r="B338" s="180"/>
      <c r="C338" s="181" t="s">
        <v>506</v>
      </c>
      <c r="D338" s="181" t="s">
        <v>169</v>
      </c>
      <c r="E338" s="182" t="s">
        <v>1579</v>
      </c>
      <c r="F338" s="183" t="s">
        <v>1580</v>
      </c>
      <c r="G338" s="184" t="s">
        <v>178</v>
      </c>
      <c r="H338" s="185">
        <v>54.5</v>
      </c>
      <c r="I338" s="186"/>
      <c r="J338" s="187">
        <f>ROUND(I338*H338,2)</f>
        <v>0</v>
      </c>
      <c r="K338" s="183" t="s">
        <v>179</v>
      </c>
      <c r="L338" s="41"/>
      <c r="M338" s="188" t="s">
        <v>5</v>
      </c>
      <c r="N338" s="189" t="s">
        <v>42</v>
      </c>
      <c r="O338" s="42"/>
      <c r="P338" s="190">
        <f>O338*H338</f>
        <v>0</v>
      </c>
      <c r="Q338" s="190">
        <v>0</v>
      </c>
      <c r="R338" s="190">
        <f>Q338*H338</f>
        <v>0</v>
      </c>
      <c r="S338" s="190">
        <v>0</v>
      </c>
      <c r="T338" s="191">
        <f>S338*H338</f>
        <v>0</v>
      </c>
      <c r="AR338" s="24" t="s">
        <v>173</v>
      </c>
      <c r="AT338" s="24" t="s">
        <v>169</v>
      </c>
      <c r="AU338" s="24" t="s">
        <v>80</v>
      </c>
      <c r="AY338" s="24" t="s">
        <v>167</v>
      </c>
      <c r="BE338" s="192">
        <f>IF(N338="základní",J338,0)</f>
        <v>0</v>
      </c>
      <c r="BF338" s="192">
        <f>IF(N338="snížená",J338,0)</f>
        <v>0</v>
      </c>
      <c r="BG338" s="192">
        <f>IF(N338="zákl. přenesená",J338,0)</f>
        <v>0</v>
      </c>
      <c r="BH338" s="192">
        <f>IF(N338="sníž. přenesená",J338,0)</f>
        <v>0</v>
      </c>
      <c r="BI338" s="192">
        <f>IF(N338="nulová",J338,0)</f>
        <v>0</v>
      </c>
      <c r="BJ338" s="24" t="s">
        <v>78</v>
      </c>
      <c r="BK338" s="192">
        <f>ROUND(I338*H338,2)</f>
        <v>0</v>
      </c>
      <c r="BL338" s="24" t="s">
        <v>173</v>
      </c>
      <c r="BM338" s="24" t="s">
        <v>1581</v>
      </c>
    </row>
    <row r="339" spans="2:65" s="1" customFormat="1">
      <c r="B339" s="41"/>
      <c r="D339" s="193" t="s">
        <v>175</v>
      </c>
      <c r="F339" s="194" t="s">
        <v>1582</v>
      </c>
      <c r="I339" s="195"/>
      <c r="L339" s="41"/>
      <c r="M339" s="196"/>
      <c r="N339" s="42"/>
      <c r="O339" s="42"/>
      <c r="P339" s="42"/>
      <c r="Q339" s="42"/>
      <c r="R339" s="42"/>
      <c r="S339" s="42"/>
      <c r="T339" s="70"/>
      <c r="AT339" s="24" t="s">
        <v>175</v>
      </c>
      <c r="AU339" s="24" t="s">
        <v>80</v>
      </c>
    </row>
    <row r="340" spans="2:65" s="12" customFormat="1">
      <c r="B340" s="198"/>
      <c r="D340" s="193" t="s">
        <v>184</v>
      </c>
      <c r="E340" s="199" t="s">
        <v>5</v>
      </c>
      <c r="F340" s="200" t="s">
        <v>1583</v>
      </c>
      <c r="H340" s="201">
        <v>54.5</v>
      </c>
      <c r="I340" s="202"/>
      <c r="L340" s="198"/>
      <c r="M340" s="203"/>
      <c r="N340" s="204"/>
      <c r="O340" s="204"/>
      <c r="P340" s="204"/>
      <c r="Q340" s="204"/>
      <c r="R340" s="204"/>
      <c r="S340" s="204"/>
      <c r="T340" s="205"/>
      <c r="AT340" s="199" t="s">
        <v>184</v>
      </c>
      <c r="AU340" s="199" t="s">
        <v>80</v>
      </c>
      <c r="AV340" s="12" t="s">
        <v>80</v>
      </c>
      <c r="AW340" s="12" t="s">
        <v>35</v>
      </c>
      <c r="AX340" s="12" t="s">
        <v>78</v>
      </c>
      <c r="AY340" s="199" t="s">
        <v>167</v>
      </c>
    </row>
    <row r="341" spans="2:65" s="1" customFormat="1" ht="16.5" customHeight="1">
      <c r="B341" s="180"/>
      <c r="C341" s="181" t="s">
        <v>582</v>
      </c>
      <c r="D341" s="181" t="s">
        <v>169</v>
      </c>
      <c r="E341" s="182" t="s">
        <v>1584</v>
      </c>
      <c r="F341" s="183" t="s">
        <v>1585</v>
      </c>
      <c r="G341" s="184" t="s">
        <v>178</v>
      </c>
      <c r="H341" s="185">
        <v>61.8</v>
      </c>
      <c r="I341" s="186"/>
      <c r="J341" s="187">
        <f>ROUND(I341*H341,2)</f>
        <v>0</v>
      </c>
      <c r="K341" s="183" t="s">
        <v>179</v>
      </c>
      <c r="L341" s="41"/>
      <c r="M341" s="188" t="s">
        <v>5</v>
      </c>
      <c r="N341" s="189" t="s">
        <v>42</v>
      </c>
      <c r="O341" s="42"/>
      <c r="P341" s="190">
        <f>O341*H341</f>
        <v>0</v>
      </c>
      <c r="Q341" s="190">
        <v>0</v>
      </c>
      <c r="R341" s="190">
        <f>Q341*H341</f>
        <v>0</v>
      </c>
      <c r="S341" s="190">
        <v>0</v>
      </c>
      <c r="T341" s="191">
        <f>S341*H341</f>
        <v>0</v>
      </c>
      <c r="AR341" s="24" t="s">
        <v>173</v>
      </c>
      <c r="AT341" s="24" t="s">
        <v>169</v>
      </c>
      <c r="AU341" s="24" t="s">
        <v>80</v>
      </c>
      <c r="AY341" s="24" t="s">
        <v>167</v>
      </c>
      <c r="BE341" s="192">
        <f>IF(N341="základní",J341,0)</f>
        <v>0</v>
      </c>
      <c r="BF341" s="192">
        <f>IF(N341="snížená",J341,0)</f>
        <v>0</v>
      </c>
      <c r="BG341" s="192">
        <f>IF(N341="zákl. přenesená",J341,0)</f>
        <v>0</v>
      </c>
      <c r="BH341" s="192">
        <f>IF(N341="sníž. přenesená",J341,0)</f>
        <v>0</v>
      </c>
      <c r="BI341" s="192">
        <f>IF(N341="nulová",J341,0)</f>
        <v>0</v>
      </c>
      <c r="BJ341" s="24" t="s">
        <v>78</v>
      </c>
      <c r="BK341" s="192">
        <f>ROUND(I341*H341,2)</f>
        <v>0</v>
      </c>
      <c r="BL341" s="24" t="s">
        <v>173</v>
      </c>
      <c r="BM341" s="24" t="s">
        <v>1586</v>
      </c>
    </row>
    <row r="342" spans="2:65" s="1" customFormat="1">
      <c r="B342" s="41"/>
      <c r="D342" s="193" t="s">
        <v>175</v>
      </c>
      <c r="F342" s="194" t="s">
        <v>1587</v>
      </c>
      <c r="I342" s="195"/>
      <c r="L342" s="41"/>
      <c r="M342" s="196"/>
      <c r="N342" s="42"/>
      <c r="O342" s="42"/>
      <c r="P342" s="42"/>
      <c r="Q342" s="42"/>
      <c r="R342" s="42"/>
      <c r="S342" s="42"/>
      <c r="T342" s="70"/>
      <c r="AT342" s="24" t="s">
        <v>175</v>
      </c>
      <c r="AU342" s="24" t="s">
        <v>80</v>
      </c>
    </row>
    <row r="343" spans="2:65" s="12" customFormat="1">
      <c r="B343" s="198"/>
      <c r="D343" s="193" t="s">
        <v>184</v>
      </c>
      <c r="E343" s="199" t="s">
        <v>5</v>
      </c>
      <c r="F343" s="200" t="s">
        <v>1588</v>
      </c>
      <c r="H343" s="201">
        <v>61.8</v>
      </c>
      <c r="I343" s="202"/>
      <c r="L343" s="198"/>
      <c r="M343" s="203"/>
      <c r="N343" s="204"/>
      <c r="O343" s="204"/>
      <c r="P343" s="204"/>
      <c r="Q343" s="204"/>
      <c r="R343" s="204"/>
      <c r="S343" s="204"/>
      <c r="T343" s="205"/>
      <c r="AT343" s="199" t="s">
        <v>184</v>
      </c>
      <c r="AU343" s="199" t="s">
        <v>80</v>
      </c>
      <c r="AV343" s="12" t="s">
        <v>80</v>
      </c>
      <c r="AW343" s="12" t="s">
        <v>35</v>
      </c>
      <c r="AX343" s="12" t="s">
        <v>78</v>
      </c>
      <c r="AY343" s="199" t="s">
        <v>167</v>
      </c>
    </row>
    <row r="344" spans="2:65" s="1" customFormat="1" ht="16.5" customHeight="1">
      <c r="B344" s="180"/>
      <c r="C344" s="181" t="s">
        <v>720</v>
      </c>
      <c r="D344" s="181" t="s">
        <v>169</v>
      </c>
      <c r="E344" s="182" t="s">
        <v>1589</v>
      </c>
      <c r="F344" s="183" t="s">
        <v>1590</v>
      </c>
      <c r="G344" s="184" t="s">
        <v>178</v>
      </c>
      <c r="H344" s="185">
        <v>5</v>
      </c>
      <c r="I344" s="186"/>
      <c r="J344" s="187">
        <f>ROUND(I344*H344,2)</f>
        <v>0</v>
      </c>
      <c r="K344" s="183" t="s">
        <v>179</v>
      </c>
      <c r="L344" s="41"/>
      <c r="M344" s="188" t="s">
        <v>5</v>
      </c>
      <c r="N344" s="189" t="s">
        <v>42</v>
      </c>
      <c r="O344" s="42"/>
      <c r="P344" s="190">
        <f>O344*H344</f>
        <v>0</v>
      </c>
      <c r="Q344" s="190">
        <v>0</v>
      </c>
      <c r="R344" s="190">
        <f>Q344*H344</f>
        <v>0</v>
      </c>
      <c r="S344" s="190">
        <v>0</v>
      </c>
      <c r="T344" s="191">
        <f>S344*H344</f>
        <v>0</v>
      </c>
      <c r="AR344" s="24" t="s">
        <v>173</v>
      </c>
      <c r="AT344" s="24" t="s">
        <v>169</v>
      </c>
      <c r="AU344" s="24" t="s">
        <v>80</v>
      </c>
      <c r="AY344" s="24" t="s">
        <v>167</v>
      </c>
      <c r="BE344" s="192">
        <f>IF(N344="základní",J344,0)</f>
        <v>0</v>
      </c>
      <c r="BF344" s="192">
        <f>IF(N344="snížená",J344,0)</f>
        <v>0</v>
      </c>
      <c r="BG344" s="192">
        <f>IF(N344="zákl. přenesená",J344,0)</f>
        <v>0</v>
      </c>
      <c r="BH344" s="192">
        <f>IF(N344="sníž. přenesená",J344,0)</f>
        <v>0</v>
      </c>
      <c r="BI344" s="192">
        <f>IF(N344="nulová",J344,0)</f>
        <v>0</v>
      </c>
      <c r="BJ344" s="24" t="s">
        <v>78</v>
      </c>
      <c r="BK344" s="192">
        <f>ROUND(I344*H344,2)</f>
        <v>0</v>
      </c>
      <c r="BL344" s="24" t="s">
        <v>173</v>
      </c>
      <c r="BM344" s="24" t="s">
        <v>1591</v>
      </c>
    </row>
    <row r="345" spans="2:65" s="1" customFormat="1">
      <c r="B345" s="41"/>
      <c r="D345" s="193" t="s">
        <v>175</v>
      </c>
      <c r="F345" s="194" t="s">
        <v>1592</v>
      </c>
      <c r="I345" s="195"/>
      <c r="L345" s="41"/>
      <c r="M345" s="196"/>
      <c r="N345" s="42"/>
      <c r="O345" s="42"/>
      <c r="P345" s="42"/>
      <c r="Q345" s="42"/>
      <c r="R345" s="42"/>
      <c r="S345" s="42"/>
      <c r="T345" s="70"/>
      <c r="AT345" s="24" t="s">
        <v>175</v>
      </c>
      <c r="AU345" s="24" t="s">
        <v>80</v>
      </c>
    </row>
    <row r="346" spans="2:65" s="12" customFormat="1">
      <c r="B346" s="198"/>
      <c r="D346" s="193" t="s">
        <v>184</v>
      </c>
      <c r="E346" s="199" t="s">
        <v>5</v>
      </c>
      <c r="F346" s="200" t="s">
        <v>200</v>
      </c>
      <c r="H346" s="201">
        <v>5</v>
      </c>
      <c r="I346" s="202"/>
      <c r="L346" s="198"/>
      <c r="M346" s="203"/>
      <c r="N346" s="204"/>
      <c r="O346" s="204"/>
      <c r="P346" s="204"/>
      <c r="Q346" s="204"/>
      <c r="R346" s="204"/>
      <c r="S346" s="204"/>
      <c r="T346" s="205"/>
      <c r="AT346" s="199" t="s">
        <v>184</v>
      </c>
      <c r="AU346" s="199" t="s">
        <v>80</v>
      </c>
      <c r="AV346" s="12" t="s">
        <v>80</v>
      </c>
      <c r="AW346" s="12" t="s">
        <v>35</v>
      </c>
      <c r="AX346" s="12" t="s">
        <v>78</v>
      </c>
      <c r="AY346" s="199" t="s">
        <v>167</v>
      </c>
    </row>
    <row r="347" spans="2:65" s="1" customFormat="1" ht="16.5" customHeight="1">
      <c r="B347" s="180"/>
      <c r="C347" s="181" t="s">
        <v>654</v>
      </c>
      <c r="D347" s="181" t="s">
        <v>169</v>
      </c>
      <c r="E347" s="182" t="s">
        <v>1593</v>
      </c>
      <c r="F347" s="183" t="s">
        <v>1594</v>
      </c>
      <c r="G347" s="184" t="s">
        <v>178</v>
      </c>
      <c r="H347" s="185">
        <v>8</v>
      </c>
      <c r="I347" s="186"/>
      <c r="J347" s="187">
        <f>ROUND(I347*H347,2)</f>
        <v>0</v>
      </c>
      <c r="K347" s="183" t="s">
        <v>179</v>
      </c>
      <c r="L347" s="41"/>
      <c r="M347" s="188" t="s">
        <v>5</v>
      </c>
      <c r="N347" s="189" t="s">
        <v>42</v>
      </c>
      <c r="O347" s="42"/>
      <c r="P347" s="190">
        <f>O347*H347</f>
        <v>0</v>
      </c>
      <c r="Q347" s="190">
        <v>0</v>
      </c>
      <c r="R347" s="190">
        <f>Q347*H347</f>
        <v>0</v>
      </c>
      <c r="S347" s="190">
        <v>0</v>
      </c>
      <c r="T347" s="191">
        <f>S347*H347</f>
        <v>0</v>
      </c>
      <c r="AR347" s="24" t="s">
        <v>173</v>
      </c>
      <c r="AT347" s="24" t="s">
        <v>169</v>
      </c>
      <c r="AU347" s="24" t="s">
        <v>80</v>
      </c>
      <c r="AY347" s="24" t="s">
        <v>167</v>
      </c>
      <c r="BE347" s="192">
        <f>IF(N347="základní",J347,0)</f>
        <v>0</v>
      </c>
      <c r="BF347" s="192">
        <f>IF(N347="snížená",J347,0)</f>
        <v>0</v>
      </c>
      <c r="BG347" s="192">
        <f>IF(N347="zákl. přenesená",J347,0)</f>
        <v>0</v>
      </c>
      <c r="BH347" s="192">
        <f>IF(N347="sníž. přenesená",J347,0)</f>
        <v>0</v>
      </c>
      <c r="BI347" s="192">
        <f>IF(N347="nulová",J347,0)</f>
        <v>0</v>
      </c>
      <c r="BJ347" s="24" t="s">
        <v>78</v>
      </c>
      <c r="BK347" s="192">
        <f>ROUND(I347*H347,2)</f>
        <v>0</v>
      </c>
      <c r="BL347" s="24" t="s">
        <v>173</v>
      </c>
      <c r="BM347" s="24" t="s">
        <v>1595</v>
      </c>
    </row>
    <row r="348" spans="2:65" s="1" customFormat="1">
      <c r="B348" s="41"/>
      <c r="D348" s="193" t="s">
        <v>175</v>
      </c>
      <c r="F348" s="194" t="s">
        <v>1596</v>
      </c>
      <c r="I348" s="195"/>
      <c r="L348" s="41"/>
      <c r="M348" s="196"/>
      <c r="N348" s="42"/>
      <c r="O348" s="42"/>
      <c r="P348" s="42"/>
      <c r="Q348" s="42"/>
      <c r="R348" s="42"/>
      <c r="S348" s="42"/>
      <c r="T348" s="70"/>
      <c r="AT348" s="24" t="s">
        <v>175</v>
      </c>
      <c r="AU348" s="24" t="s">
        <v>80</v>
      </c>
    </row>
    <row r="349" spans="2:65" s="12" customFormat="1">
      <c r="B349" s="198"/>
      <c r="D349" s="193" t="s">
        <v>184</v>
      </c>
      <c r="E349" s="199" t="s">
        <v>5</v>
      </c>
      <c r="F349" s="200" t="s">
        <v>217</v>
      </c>
      <c r="H349" s="201">
        <v>8</v>
      </c>
      <c r="I349" s="202"/>
      <c r="L349" s="198"/>
      <c r="M349" s="203"/>
      <c r="N349" s="204"/>
      <c r="O349" s="204"/>
      <c r="P349" s="204"/>
      <c r="Q349" s="204"/>
      <c r="R349" s="204"/>
      <c r="S349" s="204"/>
      <c r="T349" s="205"/>
      <c r="AT349" s="199" t="s">
        <v>184</v>
      </c>
      <c r="AU349" s="199" t="s">
        <v>80</v>
      </c>
      <c r="AV349" s="12" t="s">
        <v>80</v>
      </c>
      <c r="AW349" s="12" t="s">
        <v>35</v>
      </c>
      <c r="AX349" s="12" t="s">
        <v>78</v>
      </c>
      <c r="AY349" s="199" t="s">
        <v>167</v>
      </c>
    </row>
    <row r="350" spans="2:65" s="1" customFormat="1" ht="16.5" customHeight="1">
      <c r="B350" s="180"/>
      <c r="C350" s="181" t="s">
        <v>732</v>
      </c>
      <c r="D350" s="181" t="s">
        <v>169</v>
      </c>
      <c r="E350" s="182" t="s">
        <v>1597</v>
      </c>
      <c r="F350" s="183" t="s">
        <v>1598</v>
      </c>
      <c r="G350" s="184" t="s">
        <v>1599</v>
      </c>
      <c r="H350" s="185">
        <v>3</v>
      </c>
      <c r="I350" s="186"/>
      <c r="J350" s="187">
        <f>ROUND(I350*H350,2)</f>
        <v>0</v>
      </c>
      <c r="K350" s="183" t="s">
        <v>179</v>
      </c>
      <c r="L350" s="41"/>
      <c r="M350" s="188" t="s">
        <v>5</v>
      </c>
      <c r="N350" s="189" t="s">
        <v>42</v>
      </c>
      <c r="O350" s="42"/>
      <c r="P350" s="190">
        <f>O350*H350</f>
        <v>0</v>
      </c>
      <c r="Q350" s="190">
        <v>3.1E-4</v>
      </c>
      <c r="R350" s="190">
        <f>Q350*H350</f>
        <v>9.3000000000000005E-4</v>
      </c>
      <c r="S350" s="190">
        <v>0</v>
      </c>
      <c r="T350" s="191">
        <f>S350*H350</f>
        <v>0</v>
      </c>
      <c r="AR350" s="24" t="s">
        <v>173</v>
      </c>
      <c r="AT350" s="24" t="s">
        <v>169</v>
      </c>
      <c r="AU350" s="24" t="s">
        <v>80</v>
      </c>
      <c r="AY350" s="24" t="s">
        <v>167</v>
      </c>
      <c r="BE350" s="192">
        <f>IF(N350="základní",J350,0)</f>
        <v>0</v>
      </c>
      <c r="BF350" s="192">
        <f>IF(N350="snížená",J350,0)</f>
        <v>0</v>
      </c>
      <c r="BG350" s="192">
        <f>IF(N350="zákl. přenesená",J350,0)</f>
        <v>0</v>
      </c>
      <c r="BH350" s="192">
        <f>IF(N350="sníž. přenesená",J350,0)</f>
        <v>0</v>
      </c>
      <c r="BI350" s="192">
        <f>IF(N350="nulová",J350,0)</f>
        <v>0</v>
      </c>
      <c r="BJ350" s="24" t="s">
        <v>78</v>
      </c>
      <c r="BK350" s="192">
        <f>ROUND(I350*H350,2)</f>
        <v>0</v>
      </c>
      <c r="BL350" s="24" t="s">
        <v>173</v>
      </c>
      <c r="BM350" s="24" t="s">
        <v>1600</v>
      </c>
    </row>
    <row r="351" spans="2:65" s="1" customFormat="1">
      <c r="B351" s="41"/>
      <c r="D351" s="193" t="s">
        <v>175</v>
      </c>
      <c r="F351" s="194" t="s">
        <v>1601</v>
      </c>
      <c r="I351" s="195"/>
      <c r="L351" s="41"/>
      <c r="M351" s="196"/>
      <c r="N351" s="42"/>
      <c r="O351" s="42"/>
      <c r="P351" s="42"/>
      <c r="Q351" s="42"/>
      <c r="R351" s="42"/>
      <c r="S351" s="42"/>
      <c r="T351" s="70"/>
      <c r="AT351" s="24" t="s">
        <v>175</v>
      </c>
      <c r="AU351" s="24" t="s">
        <v>80</v>
      </c>
    </row>
    <row r="352" spans="2:65" s="14" customFormat="1">
      <c r="B352" s="227"/>
      <c r="D352" s="193" t="s">
        <v>184</v>
      </c>
      <c r="E352" s="228" t="s">
        <v>5</v>
      </c>
      <c r="F352" s="229" t="s">
        <v>1602</v>
      </c>
      <c r="H352" s="228" t="s">
        <v>5</v>
      </c>
      <c r="I352" s="230"/>
      <c r="L352" s="227"/>
      <c r="M352" s="231"/>
      <c r="N352" s="232"/>
      <c r="O352" s="232"/>
      <c r="P352" s="232"/>
      <c r="Q352" s="232"/>
      <c r="R352" s="232"/>
      <c r="S352" s="232"/>
      <c r="T352" s="233"/>
      <c r="AT352" s="228" t="s">
        <v>184</v>
      </c>
      <c r="AU352" s="228" t="s">
        <v>80</v>
      </c>
      <c r="AV352" s="14" t="s">
        <v>78</v>
      </c>
      <c r="AW352" s="14" t="s">
        <v>35</v>
      </c>
      <c r="AX352" s="14" t="s">
        <v>71</v>
      </c>
      <c r="AY352" s="228" t="s">
        <v>167</v>
      </c>
    </row>
    <row r="353" spans="2:65" s="12" customFormat="1">
      <c r="B353" s="198"/>
      <c r="D353" s="193" t="s">
        <v>184</v>
      </c>
      <c r="E353" s="199" t="s">
        <v>5</v>
      </c>
      <c r="F353" s="200" t="s">
        <v>186</v>
      </c>
      <c r="H353" s="201">
        <v>3</v>
      </c>
      <c r="I353" s="202"/>
      <c r="L353" s="198"/>
      <c r="M353" s="203"/>
      <c r="N353" s="204"/>
      <c r="O353" s="204"/>
      <c r="P353" s="204"/>
      <c r="Q353" s="204"/>
      <c r="R353" s="204"/>
      <c r="S353" s="204"/>
      <c r="T353" s="205"/>
      <c r="AT353" s="199" t="s">
        <v>184</v>
      </c>
      <c r="AU353" s="199" t="s">
        <v>80</v>
      </c>
      <c r="AV353" s="12" t="s">
        <v>80</v>
      </c>
      <c r="AW353" s="12" t="s">
        <v>35</v>
      </c>
      <c r="AX353" s="12" t="s">
        <v>78</v>
      </c>
      <c r="AY353" s="199" t="s">
        <v>167</v>
      </c>
    </row>
    <row r="354" spans="2:65" s="1" customFormat="1" ht="16.5" customHeight="1">
      <c r="B354" s="180"/>
      <c r="C354" s="181" t="s">
        <v>738</v>
      </c>
      <c r="D354" s="181" t="s">
        <v>169</v>
      </c>
      <c r="E354" s="182" t="s">
        <v>1603</v>
      </c>
      <c r="F354" s="183" t="s">
        <v>1604</v>
      </c>
      <c r="G354" s="184" t="s">
        <v>369</v>
      </c>
      <c r="H354" s="185">
        <v>1</v>
      </c>
      <c r="I354" s="186"/>
      <c r="J354" s="187">
        <f>ROUND(I354*H354,2)</f>
        <v>0</v>
      </c>
      <c r="K354" s="183" t="s">
        <v>179</v>
      </c>
      <c r="L354" s="41"/>
      <c r="M354" s="188" t="s">
        <v>5</v>
      </c>
      <c r="N354" s="189" t="s">
        <v>42</v>
      </c>
      <c r="O354" s="42"/>
      <c r="P354" s="190">
        <f>O354*H354</f>
        <v>0</v>
      </c>
      <c r="Q354" s="190">
        <v>9.1800000000000007E-3</v>
      </c>
      <c r="R354" s="190">
        <f>Q354*H354</f>
        <v>9.1800000000000007E-3</v>
      </c>
      <c r="S354" s="190">
        <v>0</v>
      </c>
      <c r="T354" s="191">
        <f>S354*H354</f>
        <v>0</v>
      </c>
      <c r="AR354" s="24" t="s">
        <v>173</v>
      </c>
      <c r="AT354" s="24" t="s">
        <v>169</v>
      </c>
      <c r="AU354" s="24" t="s">
        <v>80</v>
      </c>
      <c r="AY354" s="24" t="s">
        <v>167</v>
      </c>
      <c r="BE354" s="192">
        <f>IF(N354="základní",J354,0)</f>
        <v>0</v>
      </c>
      <c r="BF354" s="192">
        <f>IF(N354="snížená",J354,0)</f>
        <v>0</v>
      </c>
      <c r="BG354" s="192">
        <f>IF(N354="zákl. přenesená",J354,0)</f>
        <v>0</v>
      </c>
      <c r="BH354" s="192">
        <f>IF(N354="sníž. přenesená",J354,0)</f>
        <v>0</v>
      </c>
      <c r="BI354" s="192">
        <f>IF(N354="nulová",J354,0)</f>
        <v>0</v>
      </c>
      <c r="BJ354" s="24" t="s">
        <v>78</v>
      </c>
      <c r="BK354" s="192">
        <f>ROUND(I354*H354,2)</f>
        <v>0</v>
      </c>
      <c r="BL354" s="24" t="s">
        <v>173</v>
      </c>
      <c r="BM354" s="24" t="s">
        <v>1605</v>
      </c>
    </row>
    <row r="355" spans="2:65" s="1" customFormat="1">
      <c r="B355" s="41"/>
      <c r="D355" s="193" t="s">
        <v>175</v>
      </c>
      <c r="F355" s="194" t="s">
        <v>1604</v>
      </c>
      <c r="I355" s="195"/>
      <c r="L355" s="41"/>
      <c r="M355" s="196"/>
      <c r="N355" s="42"/>
      <c r="O355" s="42"/>
      <c r="P355" s="42"/>
      <c r="Q355" s="42"/>
      <c r="R355" s="42"/>
      <c r="S355" s="42"/>
      <c r="T355" s="70"/>
      <c r="AT355" s="24" t="s">
        <v>175</v>
      </c>
      <c r="AU355" s="24" t="s">
        <v>80</v>
      </c>
    </row>
    <row r="356" spans="2:65" s="1" customFormat="1" ht="27">
      <c r="B356" s="41"/>
      <c r="D356" s="193" t="s">
        <v>182</v>
      </c>
      <c r="F356" s="197" t="s">
        <v>1337</v>
      </c>
      <c r="I356" s="195"/>
      <c r="L356" s="41"/>
      <c r="M356" s="196"/>
      <c r="N356" s="42"/>
      <c r="O356" s="42"/>
      <c r="P356" s="42"/>
      <c r="Q356" s="42"/>
      <c r="R356" s="42"/>
      <c r="S356" s="42"/>
      <c r="T356" s="70"/>
      <c r="AT356" s="24" t="s">
        <v>182</v>
      </c>
      <c r="AU356" s="24" t="s">
        <v>80</v>
      </c>
    </row>
    <row r="357" spans="2:65" s="12" customFormat="1">
      <c r="B357" s="198"/>
      <c r="D357" s="193" t="s">
        <v>184</v>
      </c>
      <c r="E357" s="199" t="s">
        <v>5</v>
      </c>
      <c r="F357" s="200" t="s">
        <v>78</v>
      </c>
      <c r="H357" s="201">
        <v>1</v>
      </c>
      <c r="I357" s="202"/>
      <c r="L357" s="198"/>
      <c r="M357" s="203"/>
      <c r="N357" s="204"/>
      <c r="O357" s="204"/>
      <c r="P357" s="204"/>
      <c r="Q357" s="204"/>
      <c r="R357" s="204"/>
      <c r="S357" s="204"/>
      <c r="T357" s="205"/>
      <c r="AT357" s="199" t="s">
        <v>184</v>
      </c>
      <c r="AU357" s="199" t="s">
        <v>80</v>
      </c>
      <c r="AV357" s="12" t="s">
        <v>80</v>
      </c>
      <c r="AW357" s="12" t="s">
        <v>35</v>
      </c>
      <c r="AX357" s="12" t="s">
        <v>78</v>
      </c>
      <c r="AY357" s="199" t="s">
        <v>167</v>
      </c>
    </row>
    <row r="358" spans="2:65" s="1" customFormat="1" ht="25.5" customHeight="1">
      <c r="B358" s="180"/>
      <c r="C358" s="209" t="s">
        <v>185</v>
      </c>
      <c r="D358" s="209" t="s">
        <v>339</v>
      </c>
      <c r="E358" s="210" t="s">
        <v>1606</v>
      </c>
      <c r="F358" s="211" t="s">
        <v>1607</v>
      </c>
      <c r="G358" s="212" t="s">
        <v>369</v>
      </c>
      <c r="H358" s="213">
        <v>1</v>
      </c>
      <c r="I358" s="214"/>
      <c r="J358" s="215">
        <f>ROUND(I358*H358,2)</f>
        <v>0</v>
      </c>
      <c r="K358" s="211" t="s">
        <v>179</v>
      </c>
      <c r="L358" s="216"/>
      <c r="M358" s="217" t="s">
        <v>5</v>
      </c>
      <c r="N358" s="218" t="s">
        <v>42</v>
      </c>
      <c r="O358" s="42"/>
      <c r="P358" s="190">
        <f>O358*H358</f>
        <v>0</v>
      </c>
      <c r="Q358" s="190">
        <v>0.254</v>
      </c>
      <c r="R358" s="190">
        <f>Q358*H358</f>
        <v>0.254</v>
      </c>
      <c r="S358" s="190">
        <v>0</v>
      </c>
      <c r="T358" s="191">
        <f>S358*H358</f>
        <v>0</v>
      </c>
      <c r="AR358" s="24" t="s">
        <v>217</v>
      </c>
      <c r="AT358" s="24" t="s">
        <v>339</v>
      </c>
      <c r="AU358" s="24" t="s">
        <v>80</v>
      </c>
      <c r="AY358" s="24" t="s">
        <v>167</v>
      </c>
      <c r="BE358" s="192">
        <f>IF(N358="základní",J358,0)</f>
        <v>0</v>
      </c>
      <c r="BF358" s="192">
        <f>IF(N358="snížená",J358,0)</f>
        <v>0</v>
      </c>
      <c r="BG358" s="192">
        <f>IF(N358="zákl. přenesená",J358,0)</f>
        <v>0</v>
      </c>
      <c r="BH358" s="192">
        <f>IF(N358="sníž. přenesená",J358,0)</f>
        <v>0</v>
      </c>
      <c r="BI358" s="192">
        <f>IF(N358="nulová",J358,0)</f>
        <v>0</v>
      </c>
      <c r="BJ358" s="24" t="s">
        <v>78</v>
      </c>
      <c r="BK358" s="192">
        <f>ROUND(I358*H358,2)</f>
        <v>0</v>
      </c>
      <c r="BL358" s="24" t="s">
        <v>173</v>
      </c>
      <c r="BM358" s="24" t="s">
        <v>1608</v>
      </c>
    </row>
    <row r="359" spans="2:65" s="1" customFormat="1">
      <c r="B359" s="41"/>
      <c r="D359" s="193" t="s">
        <v>175</v>
      </c>
      <c r="F359" s="194" t="s">
        <v>1607</v>
      </c>
      <c r="I359" s="195"/>
      <c r="L359" s="41"/>
      <c r="M359" s="196"/>
      <c r="N359" s="42"/>
      <c r="O359" s="42"/>
      <c r="P359" s="42"/>
      <c r="Q359" s="42"/>
      <c r="R359" s="42"/>
      <c r="S359" s="42"/>
      <c r="T359" s="70"/>
      <c r="AT359" s="24" t="s">
        <v>175</v>
      </c>
      <c r="AU359" s="24" t="s">
        <v>80</v>
      </c>
    </row>
    <row r="360" spans="2:65" s="1" customFormat="1" ht="16.5" customHeight="1">
      <c r="B360" s="180"/>
      <c r="C360" s="181" t="s">
        <v>749</v>
      </c>
      <c r="D360" s="181" t="s">
        <v>169</v>
      </c>
      <c r="E360" s="182" t="s">
        <v>1609</v>
      </c>
      <c r="F360" s="183" t="s">
        <v>1610</v>
      </c>
      <c r="G360" s="184" t="s">
        <v>369</v>
      </c>
      <c r="H360" s="185">
        <v>1</v>
      </c>
      <c r="I360" s="186"/>
      <c r="J360" s="187">
        <f>ROUND(I360*H360,2)</f>
        <v>0</v>
      </c>
      <c r="K360" s="183" t="s">
        <v>179</v>
      </c>
      <c r="L360" s="41"/>
      <c r="M360" s="188" t="s">
        <v>5</v>
      </c>
      <c r="N360" s="189" t="s">
        <v>42</v>
      </c>
      <c r="O360" s="42"/>
      <c r="P360" s="190">
        <f>O360*H360</f>
        <v>0</v>
      </c>
      <c r="Q360" s="190">
        <v>2.7529999999999999E-2</v>
      </c>
      <c r="R360" s="190">
        <f>Q360*H360</f>
        <v>2.7529999999999999E-2</v>
      </c>
      <c r="S360" s="190">
        <v>0</v>
      </c>
      <c r="T360" s="191">
        <f>S360*H360</f>
        <v>0</v>
      </c>
      <c r="AR360" s="24" t="s">
        <v>173</v>
      </c>
      <c r="AT360" s="24" t="s">
        <v>169</v>
      </c>
      <c r="AU360" s="24" t="s">
        <v>80</v>
      </c>
      <c r="AY360" s="24" t="s">
        <v>167</v>
      </c>
      <c r="BE360" s="192">
        <f>IF(N360="základní",J360,0)</f>
        <v>0</v>
      </c>
      <c r="BF360" s="192">
        <f>IF(N360="snížená",J360,0)</f>
        <v>0</v>
      </c>
      <c r="BG360" s="192">
        <f>IF(N360="zákl. přenesená",J360,0)</f>
        <v>0</v>
      </c>
      <c r="BH360" s="192">
        <f>IF(N360="sníž. přenesená",J360,0)</f>
        <v>0</v>
      </c>
      <c r="BI360" s="192">
        <f>IF(N360="nulová",J360,0)</f>
        <v>0</v>
      </c>
      <c r="BJ360" s="24" t="s">
        <v>78</v>
      </c>
      <c r="BK360" s="192">
        <f>ROUND(I360*H360,2)</f>
        <v>0</v>
      </c>
      <c r="BL360" s="24" t="s">
        <v>173</v>
      </c>
      <c r="BM360" s="24" t="s">
        <v>1611</v>
      </c>
    </row>
    <row r="361" spans="2:65" s="1" customFormat="1">
      <c r="B361" s="41"/>
      <c r="D361" s="193" t="s">
        <v>175</v>
      </c>
      <c r="F361" s="194" t="s">
        <v>1610</v>
      </c>
      <c r="I361" s="195"/>
      <c r="L361" s="41"/>
      <c r="M361" s="196"/>
      <c r="N361" s="42"/>
      <c r="O361" s="42"/>
      <c r="P361" s="42"/>
      <c r="Q361" s="42"/>
      <c r="R361" s="42"/>
      <c r="S361" s="42"/>
      <c r="T361" s="70"/>
      <c r="AT361" s="24" t="s">
        <v>175</v>
      </c>
      <c r="AU361" s="24" t="s">
        <v>80</v>
      </c>
    </row>
    <row r="362" spans="2:65" s="1" customFormat="1" ht="27">
      <c r="B362" s="41"/>
      <c r="D362" s="193" t="s">
        <v>182</v>
      </c>
      <c r="F362" s="197" t="s">
        <v>1337</v>
      </c>
      <c r="I362" s="195"/>
      <c r="L362" s="41"/>
      <c r="M362" s="196"/>
      <c r="N362" s="42"/>
      <c r="O362" s="42"/>
      <c r="P362" s="42"/>
      <c r="Q362" s="42"/>
      <c r="R362" s="42"/>
      <c r="S362" s="42"/>
      <c r="T362" s="70"/>
      <c r="AT362" s="24" t="s">
        <v>182</v>
      </c>
      <c r="AU362" s="24" t="s">
        <v>80</v>
      </c>
    </row>
    <row r="363" spans="2:65" s="12" customFormat="1">
      <c r="B363" s="198"/>
      <c r="D363" s="193" t="s">
        <v>184</v>
      </c>
      <c r="E363" s="199" t="s">
        <v>5</v>
      </c>
      <c r="F363" s="200" t="s">
        <v>78</v>
      </c>
      <c r="H363" s="201">
        <v>1</v>
      </c>
      <c r="I363" s="202"/>
      <c r="L363" s="198"/>
      <c r="M363" s="203"/>
      <c r="N363" s="204"/>
      <c r="O363" s="204"/>
      <c r="P363" s="204"/>
      <c r="Q363" s="204"/>
      <c r="R363" s="204"/>
      <c r="S363" s="204"/>
      <c r="T363" s="205"/>
      <c r="AT363" s="199" t="s">
        <v>184</v>
      </c>
      <c r="AU363" s="199" t="s">
        <v>80</v>
      </c>
      <c r="AV363" s="12" t="s">
        <v>80</v>
      </c>
      <c r="AW363" s="12" t="s">
        <v>35</v>
      </c>
      <c r="AX363" s="12" t="s">
        <v>78</v>
      </c>
      <c r="AY363" s="199" t="s">
        <v>167</v>
      </c>
    </row>
    <row r="364" spans="2:65" s="1" customFormat="1" ht="25.5" customHeight="1">
      <c r="B364" s="180"/>
      <c r="C364" s="209" t="s">
        <v>754</v>
      </c>
      <c r="D364" s="209" t="s">
        <v>339</v>
      </c>
      <c r="E364" s="210" t="s">
        <v>1612</v>
      </c>
      <c r="F364" s="211" t="s">
        <v>1613</v>
      </c>
      <c r="G364" s="212" t="s">
        <v>369</v>
      </c>
      <c r="H364" s="213">
        <v>1</v>
      </c>
      <c r="I364" s="214"/>
      <c r="J364" s="215">
        <f>ROUND(I364*H364,2)</f>
        <v>0</v>
      </c>
      <c r="K364" s="211" t="s">
        <v>179</v>
      </c>
      <c r="L364" s="216"/>
      <c r="M364" s="217" t="s">
        <v>5</v>
      </c>
      <c r="N364" s="218" t="s">
        <v>42</v>
      </c>
      <c r="O364" s="42"/>
      <c r="P364" s="190">
        <f>O364*H364</f>
        <v>0</v>
      </c>
      <c r="Q364" s="190">
        <v>1.87</v>
      </c>
      <c r="R364" s="190">
        <f>Q364*H364</f>
        <v>1.87</v>
      </c>
      <c r="S364" s="190">
        <v>0</v>
      </c>
      <c r="T364" s="191">
        <f>S364*H364</f>
        <v>0</v>
      </c>
      <c r="AR364" s="24" t="s">
        <v>217</v>
      </c>
      <c r="AT364" s="24" t="s">
        <v>339</v>
      </c>
      <c r="AU364" s="24" t="s">
        <v>80</v>
      </c>
      <c r="AY364" s="24" t="s">
        <v>167</v>
      </c>
      <c r="BE364" s="192">
        <f>IF(N364="základní",J364,0)</f>
        <v>0</v>
      </c>
      <c r="BF364" s="192">
        <f>IF(N364="snížená",J364,0)</f>
        <v>0</v>
      </c>
      <c r="BG364" s="192">
        <f>IF(N364="zákl. přenesená",J364,0)</f>
        <v>0</v>
      </c>
      <c r="BH364" s="192">
        <f>IF(N364="sníž. přenesená",J364,0)</f>
        <v>0</v>
      </c>
      <c r="BI364" s="192">
        <f>IF(N364="nulová",J364,0)</f>
        <v>0</v>
      </c>
      <c r="BJ364" s="24" t="s">
        <v>78</v>
      </c>
      <c r="BK364" s="192">
        <f>ROUND(I364*H364,2)</f>
        <v>0</v>
      </c>
      <c r="BL364" s="24" t="s">
        <v>173</v>
      </c>
      <c r="BM364" s="24" t="s">
        <v>1614</v>
      </c>
    </row>
    <row r="365" spans="2:65" s="1" customFormat="1">
      <c r="B365" s="41"/>
      <c r="D365" s="193" t="s">
        <v>175</v>
      </c>
      <c r="F365" s="194" t="s">
        <v>1615</v>
      </c>
      <c r="I365" s="195"/>
      <c r="L365" s="41"/>
      <c r="M365" s="196"/>
      <c r="N365" s="42"/>
      <c r="O365" s="42"/>
      <c r="P365" s="42"/>
      <c r="Q365" s="42"/>
      <c r="R365" s="42"/>
      <c r="S365" s="42"/>
      <c r="T365" s="70"/>
      <c r="AT365" s="24" t="s">
        <v>175</v>
      </c>
      <c r="AU365" s="24" t="s">
        <v>80</v>
      </c>
    </row>
    <row r="366" spans="2:65" s="1" customFormat="1" ht="16.5" customHeight="1">
      <c r="B366" s="180"/>
      <c r="C366" s="181" t="s">
        <v>758</v>
      </c>
      <c r="D366" s="181" t="s">
        <v>169</v>
      </c>
      <c r="E366" s="182" t="s">
        <v>1616</v>
      </c>
      <c r="F366" s="183" t="s">
        <v>1617</v>
      </c>
      <c r="G366" s="184" t="s">
        <v>178</v>
      </c>
      <c r="H366" s="185">
        <v>96.58</v>
      </c>
      <c r="I366" s="186"/>
      <c r="J366" s="187">
        <f>ROUND(I366*H366,2)</f>
        <v>0</v>
      </c>
      <c r="K366" s="183" t="s">
        <v>179</v>
      </c>
      <c r="L366" s="41"/>
      <c r="M366" s="188" t="s">
        <v>5</v>
      </c>
      <c r="N366" s="189" t="s">
        <v>42</v>
      </c>
      <c r="O366" s="42"/>
      <c r="P366" s="190">
        <f>O366*H366</f>
        <v>0</v>
      </c>
      <c r="Q366" s="190">
        <v>1.9000000000000001E-4</v>
      </c>
      <c r="R366" s="190">
        <f>Q366*H366</f>
        <v>1.8350200000000001E-2</v>
      </c>
      <c r="S366" s="190">
        <v>0</v>
      </c>
      <c r="T366" s="191">
        <f>S366*H366</f>
        <v>0</v>
      </c>
      <c r="AR366" s="24" t="s">
        <v>173</v>
      </c>
      <c r="AT366" s="24" t="s">
        <v>169</v>
      </c>
      <c r="AU366" s="24" t="s">
        <v>80</v>
      </c>
      <c r="AY366" s="24" t="s">
        <v>167</v>
      </c>
      <c r="BE366" s="192">
        <f>IF(N366="základní",J366,0)</f>
        <v>0</v>
      </c>
      <c r="BF366" s="192">
        <f>IF(N366="snížená",J366,0)</f>
        <v>0</v>
      </c>
      <c r="BG366" s="192">
        <f>IF(N366="zákl. přenesená",J366,0)</f>
        <v>0</v>
      </c>
      <c r="BH366" s="192">
        <f>IF(N366="sníž. přenesená",J366,0)</f>
        <v>0</v>
      </c>
      <c r="BI366" s="192">
        <f>IF(N366="nulová",J366,0)</f>
        <v>0</v>
      </c>
      <c r="BJ366" s="24" t="s">
        <v>78</v>
      </c>
      <c r="BK366" s="192">
        <f>ROUND(I366*H366,2)</f>
        <v>0</v>
      </c>
      <c r="BL366" s="24" t="s">
        <v>173</v>
      </c>
      <c r="BM366" s="24" t="s">
        <v>1618</v>
      </c>
    </row>
    <row r="367" spans="2:65" s="1" customFormat="1">
      <c r="B367" s="41"/>
      <c r="D367" s="193" t="s">
        <v>175</v>
      </c>
      <c r="F367" s="194" t="s">
        <v>1619</v>
      </c>
      <c r="I367" s="195"/>
      <c r="L367" s="41"/>
      <c r="M367" s="196"/>
      <c r="N367" s="42"/>
      <c r="O367" s="42"/>
      <c r="P367" s="42"/>
      <c r="Q367" s="42"/>
      <c r="R367" s="42"/>
      <c r="S367" s="42"/>
      <c r="T367" s="70"/>
      <c r="AT367" s="24" t="s">
        <v>175</v>
      </c>
      <c r="AU367" s="24" t="s">
        <v>80</v>
      </c>
    </row>
    <row r="368" spans="2:65" s="1" customFormat="1" ht="27">
      <c r="B368" s="41"/>
      <c r="D368" s="193" t="s">
        <v>182</v>
      </c>
      <c r="F368" s="197" t="s">
        <v>1337</v>
      </c>
      <c r="I368" s="195"/>
      <c r="L368" s="41"/>
      <c r="M368" s="196"/>
      <c r="N368" s="42"/>
      <c r="O368" s="42"/>
      <c r="P368" s="42"/>
      <c r="Q368" s="42"/>
      <c r="R368" s="42"/>
      <c r="S368" s="42"/>
      <c r="T368" s="70"/>
      <c r="AT368" s="24" t="s">
        <v>182</v>
      </c>
      <c r="AU368" s="24" t="s">
        <v>80</v>
      </c>
    </row>
    <row r="369" spans="2:65" s="12" customFormat="1">
      <c r="B369" s="198"/>
      <c r="D369" s="193" t="s">
        <v>184</v>
      </c>
      <c r="E369" s="199" t="s">
        <v>5</v>
      </c>
      <c r="F369" s="200" t="s">
        <v>1620</v>
      </c>
      <c r="H369" s="201">
        <v>96.58</v>
      </c>
      <c r="I369" s="202"/>
      <c r="L369" s="198"/>
      <c r="M369" s="203"/>
      <c r="N369" s="204"/>
      <c r="O369" s="204"/>
      <c r="P369" s="204"/>
      <c r="Q369" s="204"/>
      <c r="R369" s="204"/>
      <c r="S369" s="204"/>
      <c r="T369" s="205"/>
      <c r="AT369" s="199" t="s">
        <v>184</v>
      </c>
      <c r="AU369" s="199" t="s">
        <v>80</v>
      </c>
      <c r="AV369" s="12" t="s">
        <v>80</v>
      </c>
      <c r="AW369" s="12" t="s">
        <v>35</v>
      </c>
      <c r="AX369" s="12" t="s">
        <v>78</v>
      </c>
      <c r="AY369" s="199" t="s">
        <v>167</v>
      </c>
    </row>
    <row r="370" spans="2:65" s="1" customFormat="1" ht="16.5" customHeight="1">
      <c r="B370" s="180"/>
      <c r="C370" s="181" t="s">
        <v>763</v>
      </c>
      <c r="D370" s="181" t="s">
        <v>169</v>
      </c>
      <c r="E370" s="182" t="s">
        <v>1621</v>
      </c>
      <c r="F370" s="183" t="s">
        <v>1622</v>
      </c>
      <c r="G370" s="184" t="s">
        <v>178</v>
      </c>
      <c r="H370" s="185">
        <v>87.8</v>
      </c>
      <c r="I370" s="186"/>
      <c r="J370" s="187">
        <f>ROUND(I370*H370,2)</f>
        <v>0</v>
      </c>
      <c r="K370" s="183" t="s">
        <v>179</v>
      </c>
      <c r="L370" s="41"/>
      <c r="M370" s="188" t="s">
        <v>5</v>
      </c>
      <c r="N370" s="189" t="s">
        <v>42</v>
      </c>
      <c r="O370" s="42"/>
      <c r="P370" s="190">
        <f>O370*H370</f>
        <v>0</v>
      </c>
      <c r="Q370" s="190">
        <v>9.0000000000000006E-5</v>
      </c>
      <c r="R370" s="190">
        <f>Q370*H370</f>
        <v>7.902000000000001E-3</v>
      </c>
      <c r="S370" s="190">
        <v>0</v>
      </c>
      <c r="T370" s="191">
        <f>S370*H370</f>
        <v>0</v>
      </c>
      <c r="AR370" s="24" t="s">
        <v>173</v>
      </c>
      <c r="AT370" s="24" t="s">
        <v>169</v>
      </c>
      <c r="AU370" s="24" t="s">
        <v>80</v>
      </c>
      <c r="AY370" s="24" t="s">
        <v>167</v>
      </c>
      <c r="BE370" s="192">
        <f>IF(N370="základní",J370,0)</f>
        <v>0</v>
      </c>
      <c r="BF370" s="192">
        <f>IF(N370="snížená",J370,0)</f>
        <v>0</v>
      </c>
      <c r="BG370" s="192">
        <f>IF(N370="zákl. přenesená",J370,0)</f>
        <v>0</v>
      </c>
      <c r="BH370" s="192">
        <f>IF(N370="sníž. přenesená",J370,0)</f>
        <v>0</v>
      </c>
      <c r="BI370" s="192">
        <f>IF(N370="nulová",J370,0)</f>
        <v>0</v>
      </c>
      <c r="BJ370" s="24" t="s">
        <v>78</v>
      </c>
      <c r="BK370" s="192">
        <f>ROUND(I370*H370,2)</f>
        <v>0</v>
      </c>
      <c r="BL370" s="24" t="s">
        <v>173</v>
      </c>
      <c r="BM370" s="24" t="s">
        <v>1623</v>
      </c>
    </row>
    <row r="371" spans="2:65" s="1" customFormat="1">
      <c r="B371" s="41"/>
      <c r="D371" s="193" t="s">
        <v>175</v>
      </c>
      <c r="F371" s="194" t="s">
        <v>1624</v>
      </c>
      <c r="I371" s="195"/>
      <c r="L371" s="41"/>
      <c r="M371" s="196"/>
      <c r="N371" s="42"/>
      <c r="O371" s="42"/>
      <c r="P371" s="42"/>
      <c r="Q371" s="42"/>
      <c r="R371" s="42"/>
      <c r="S371" s="42"/>
      <c r="T371" s="70"/>
      <c r="AT371" s="24" t="s">
        <v>175</v>
      </c>
      <c r="AU371" s="24" t="s">
        <v>80</v>
      </c>
    </row>
    <row r="372" spans="2:65" s="1" customFormat="1" ht="27">
      <c r="B372" s="41"/>
      <c r="D372" s="193" t="s">
        <v>182</v>
      </c>
      <c r="F372" s="197" t="s">
        <v>1337</v>
      </c>
      <c r="I372" s="195"/>
      <c r="L372" s="41"/>
      <c r="M372" s="196"/>
      <c r="N372" s="42"/>
      <c r="O372" s="42"/>
      <c r="P372" s="42"/>
      <c r="Q372" s="42"/>
      <c r="R372" s="42"/>
      <c r="S372" s="42"/>
      <c r="T372" s="70"/>
      <c r="AT372" s="24" t="s">
        <v>182</v>
      </c>
      <c r="AU372" s="24" t="s">
        <v>80</v>
      </c>
    </row>
    <row r="373" spans="2:65" s="12" customFormat="1">
      <c r="B373" s="198"/>
      <c r="D373" s="193" t="s">
        <v>184</v>
      </c>
      <c r="E373" s="199" t="s">
        <v>5</v>
      </c>
      <c r="F373" s="200" t="s">
        <v>1625</v>
      </c>
      <c r="H373" s="201">
        <v>87.8</v>
      </c>
      <c r="I373" s="202"/>
      <c r="L373" s="198"/>
      <c r="M373" s="203"/>
      <c r="N373" s="204"/>
      <c r="O373" s="204"/>
      <c r="P373" s="204"/>
      <c r="Q373" s="204"/>
      <c r="R373" s="204"/>
      <c r="S373" s="204"/>
      <c r="T373" s="205"/>
      <c r="AT373" s="199" t="s">
        <v>184</v>
      </c>
      <c r="AU373" s="199" t="s">
        <v>80</v>
      </c>
      <c r="AV373" s="12" t="s">
        <v>80</v>
      </c>
      <c r="AW373" s="12" t="s">
        <v>35</v>
      </c>
      <c r="AX373" s="12" t="s">
        <v>78</v>
      </c>
      <c r="AY373" s="199" t="s">
        <v>167</v>
      </c>
    </row>
    <row r="374" spans="2:65" s="11" customFormat="1" ht="29.85" customHeight="1">
      <c r="B374" s="167"/>
      <c r="D374" s="168" t="s">
        <v>70</v>
      </c>
      <c r="E374" s="178" t="s">
        <v>198</v>
      </c>
      <c r="F374" s="178" t="s">
        <v>199</v>
      </c>
      <c r="I374" s="170"/>
      <c r="J374" s="179">
        <f>BK374</f>
        <v>0</v>
      </c>
      <c r="L374" s="167"/>
      <c r="M374" s="172"/>
      <c r="N374" s="173"/>
      <c r="O374" s="173"/>
      <c r="P374" s="174">
        <f>SUM(P375:P416)</f>
        <v>0</v>
      </c>
      <c r="Q374" s="173"/>
      <c r="R374" s="174">
        <f>SUM(R375:R416)</f>
        <v>1.8970456</v>
      </c>
      <c r="S374" s="173"/>
      <c r="T374" s="175">
        <f>SUM(T375:T416)</f>
        <v>0.98084000000000016</v>
      </c>
      <c r="AR374" s="168" t="s">
        <v>78</v>
      </c>
      <c r="AT374" s="176" t="s">
        <v>70</v>
      </c>
      <c r="AU374" s="176" t="s">
        <v>78</v>
      </c>
      <c r="AY374" s="168" t="s">
        <v>167</v>
      </c>
      <c r="BK374" s="177">
        <f>SUM(BK375:BK416)</f>
        <v>0</v>
      </c>
    </row>
    <row r="375" spans="2:65" s="1" customFormat="1" ht="25.5" customHeight="1">
      <c r="B375" s="180"/>
      <c r="C375" s="181" t="s">
        <v>768</v>
      </c>
      <c r="D375" s="181" t="s">
        <v>169</v>
      </c>
      <c r="E375" s="182" t="s">
        <v>664</v>
      </c>
      <c r="F375" s="183" t="s">
        <v>665</v>
      </c>
      <c r="G375" s="184" t="s">
        <v>178</v>
      </c>
      <c r="H375" s="185">
        <v>10</v>
      </c>
      <c r="I375" s="186"/>
      <c r="J375" s="187">
        <f>ROUND(I375*H375,2)</f>
        <v>0</v>
      </c>
      <c r="K375" s="183" t="s">
        <v>179</v>
      </c>
      <c r="L375" s="41"/>
      <c r="M375" s="188" t="s">
        <v>5</v>
      </c>
      <c r="N375" s="189" t="s">
        <v>42</v>
      </c>
      <c r="O375" s="42"/>
      <c r="P375" s="190">
        <f>O375*H375</f>
        <v>0</v>
      </c>
      <c r="Q375" s="190">
        <v>9.5990000000000006E-2</v>
      </c>
      <c r="R375" s="190">
        <f>Q375*H375</f>
        <v>0.95990000000000009</v>
      </c>
      <c r="S375" s="190">
        <v>0</v>
      </c>
      <c r="T375" s="191">
        <f>S375*H375</f>
        <v>0</v>
      </c>
      <c r="AR375" s="24" t="s">
        <v>173</v>
      </c>
      <c r="AT375" s="24" t="s">
        <v>169</v>
      </c>
      <c r="AU375" s="24" t="s">
        <v>80</v>
      </c>
      <c r="AY375" s="24" t="s">
        <v>167</v>
      </c>
      <c r="BE375" s="192">
        <f>IF(N375="základní",J375,0)</f>
        <v>0</v>
      </c>
      <c r="BF375" s="192">
        <f>IF(N375="snížená",J375,0)</f>
        <v>0</v>
      </c>
      <c r="BG375" s="192">
        <f>IF(N375="zákl. přenesená",J375,0)</f>
        <v>0</v>
      </c>
      <c r="BH375" s="192">
        <f>IF(N375="sníž. přenesená",J375,0)</f>
        <v>0</v>
      </c>
      <c r="BI375" s="192">
        <f>IF(N375="nulová",J375,0)</f>
        <v>0</v>
      </c>
      <c r="BJ375" s="24" t="s">
        <v>78</v>
      </c>
      <c r="BK375" s="192">
        <f>ROUND(I375*H375,2)</f>
        <v>0</v>
      </c>
      <c r="BL375" s="24" t="s">
        <v>173</v>
      </c>
      <c r="BM375" s="24" t="s">
        <v>1626</v>
      </c>
    </row>
    <row r="376" spans="2:65" s="1" customFormat="1" ht="27">
      <c r="B376" s="41"/>
      <c r="D376" s="193" t="s">
        <v>175</v>
      </c>
      <c r="F376" s="194" t="s">
        <v>667</v>
      </c>
      <c r="I376" s="195"/>
      <c r="L376" s="41"/>
      <c r="M376" s="196"/>
      <c r="N376" s="42"/>
      <c r="O376" s="42"/>
      <c r="P376" s="42"/>
      <c r="Q376" s="42"/>
      <c r="R376" s="42"/>
      <c r="S376" s="42"/>
      <c r="T376" s="70"/>
      <c r="AT376" s="24" t="s">
        <v>175</v>
      </c>
      <c r="AU376" s="24" t="s">
        <v>80</v>
      </c>
    </row>
    <row r="377" spans="2:65" s="1" customFormat="1" ht="27">
      <c r="B377" s="41"/>
      <c r="D377" s="193" t="s">
        <v>182</v>
      </c>
      <c r="F377" s="197" t="s">
        <v>1337</v>
      </c>
      <c r="I377" s="195"/>
      <c r="L377" s="41"/>
      <c r="M377" s="196"/>
      <c r="N377" s="42"/>
      <c r="O377" s="42"/>
      <c r="P377" s="42"/>
      <c r="Q377" s="42"/>
      <c r="R377" s="42"/>
      <c r="S377" s="42"/>
      <c r="T377" s="70"/>
      <c r="AT377" s="24" t="s">
        <v>182</v>
      </c>
      <c r="AU377" s="24" t="s">
        <v>80</v>
      </c>
    </row>
    <row r="378" spans="2:65" s="12" customFormat="1">
      <c r="B378" s="198"/>
      <c r="D378" s="193" t="s">
        <v>184</v>
      </c>
      <c r="E378" s="199" t="s">
        <v>5</v>
      </c>
      <c r="F378" s="200" t="s">
        <v>227</v>
      </c>
      <c r="H378" s="201">
        <v>10</v>
      </c>
      <c r="I378" s="202"/>
      <c r="L378" s="198"/>
      <c r="M378" s="203"/>
      <c r="N378" s="204"/>
      <c r="O378" s="204"/>
      <c r="P378" s="204"/>
      <c r="Q378" s="204"/>
      <c r="R378" s="204"/>
      <c r="S378" s="204"/>
      <c r="T378" s="205"/>
      <c r="AT378" s="199" t="s">
        <v>184</v>
      </c>
      <c r="AU378" s="199" t="s">
        <v>80</v>
      </c>
      <c r="AV378" s="12" t="s">
        <v>80</v>
      </c>
      <c r="AW378" s="12" t="s">
        <v>35</v>
      </c>
      <c r="AX378" s="12" t="s">
        <v>78</v>
      </c>
      <c r="AY378" s="199" t="s">
        <v>167</v>
      </c>
    </row>
    <row r="379" spans="2:65" s="1" customFormat="1" ht="16.5" customHeight="1">
      <c r="B379" s="180"/>
      <c r="C379" s="209" t="s">
        <v>1060</v>
      </c>
      <c r="D379" s="209" t="s">
        <v>339</v>
      </c>
      <c r="E379" s="210" t="s">
        <v>669</v>
      </c>
      <c r="F379" s="211" t="s">
        <v>670</v>
      </c>
      <c r="G379" s="212" t="s">
        <v>178</v>
      </c>
      <c r="H379" s="213">
        <v>10.5</v>
      </c>
      <c r="I379" s="214"/>
      <c r="J379" s="215">
        <f>ROUND(I379*H379,2)</f>
        <v>0</v>
      </c>
      <c r="K379" s="211" t="s">
        <v>179</v>
      </c>
      <c r="L379" s="216"/>
      <c r="M379" s="217" t="s">
        <v>5</v>
      </c>
      <c r="N379" s="218" t="s">
        <v>42</v>
      </c>
      <c r="O379" s="42"/>
      <c r="P379" s="190">
        <f>O379*H379</f>
        <v>0</v>
      </c>
      <c r="Q379" s="190">
        <v>2.4E-2</v>
      </c>
      <c r="R379" s="190">
        <f>Q379*H379</f>
        <v>0.252</v>
      </c>
      <c r="S379" s="190">
        <v>0</v>
      </c>
      <c r="T379" s="191">
        <f>S379*H379</f>
        <v>0</v>
      </c>
      <c r="AR379" s="24" t="s">
        <v>217</v>
      </c>
      <c r="AT379" s="24" t="s">
        <v>339</v>
      </c>
      <c r="AU379" s="24" t="s">
        <v>80</v>
      </c>
      <c r="AY379" s="24" t="s">
        <v>167</v>
      </c>
      <c r="BE379" s="192">
        <f>IF(N379="základní",J379,0)</f>
        <v>0</v>
      </c>
      <c r="BF379" s="192">
        <f>IF(N379="snížená",J379,0)</f>
        <v>0</v>
      </c>
      <c r="BG379" s="192">
        <f>IF(N379="zákl. přenesená",J379,0)</f>
        <v>0</v>
      </c>
      <c r="BH379" s="192">
        <f>IF(N379="sníž. přenesená",J379,0)</f>
        <v>0</v>
      </c>
      <c r="BI379" s="192">
        <f>IF(N379="nulová",J379,0)</f>
        <v>0</v>
      </c>
      <c r="BJ379" s="24" t="s">
        <v>78</v>
      </c>
      <c r="BK379" s="192">
        <f>ROUND(I379*H379,2)</f>
        <v>0</v>
      </c>
      <c r="BL379" s="24" t="s">
        <v>173</v>
      </c>
      <c r="BM379" s="24" t="s">
        <v>1627</v>
      </c>
    </row>
    <row r="380" spans="2:65" s="1" customFormat="1">
      <c r="B380" s="41"/>
      <c r="D380" s="193" t="s">
        <v>175</v>
      </c>
      <c r="F380" s="194" t="s">
        <v>670</v>
      </c>
      <c r="I380" s="195"/>
      <c r="L380" s="41"/>
      <c r="M380" s="196"/>
      <c r="N380" s="42"/>
      <c r="O380" s="42"/>
      <c r="P380" s="42"/>
      <c r="Q380" s="42"/>
      <c r="R380" s="42"/>
      <c r="S380" s="42"/>
      <c r="T380" s="70"/>
      <c r="AT380" s="24" t="s">
        <v>175</v>
      </c>
      <c r="AU380" s="24" t="s">
        <v>80</v>
      </c>
    </row>
    <row r="381" spans="2:65" s="12" customFormat="1">
      <c r="B381" s="198"/>
      <c r="D381" s="193" t="s">
        <v>184</v>
      </c>
      <c r="F381" s="200" t="s">
        <v>1628</v>
      </c>
      <c r="H381" s="201">
        <v>10.5</v>
      </c>
      <c r="I381" s="202"/>
      <c r="L381" s="198"/>
      <c r="M381" s="203"/>
      <c r="N381" s="204"/>
      <c r="O381" s="204"/>
      <c r="P381" s="204"/>
      <c r="Q381" s="204"/>
      <c r="R381" s="204"/>
      <c r="S381" s="204"/>
      <c r="T381" s="205"/>
      <c r="AT381" s="199" t="s">
        <v>184</v>
      </c>
      <c r="AU381" s="199" t="s">
        <v>80</v>
      </c>
      <c r="AV381" s="12" t="s">
        <v>80</v>
      </c>
      <c r="AW381" s="12" t="s">
        <v>6</v>
      </c>
      <c r="AX381" s="12" t="s">
        <v>78</v>
      </c>
      <c r="AY381" s="199" t="s">
        <v>167</v>
      </c>
    </row>
    <row r="382" spans="2:65" s="1" customFormat="1" ht="25.5" customHeight="1">
      <c r="B382" s="180"/>
      <c r="C382" s="181" t="s">
        <v>1066</v>
      </c>
      <c r="D382" s="181" t="s">
        <v>169</v>
      </c>
      <c r="E382" s="182" t="s">
        <v>1629</v>
      </c>
      <c r="F382" s="183" t="s">
        <v>1630</v>
      </c>
      <c r="G382" s="184" t="s">
        <v>178</v>
      </c>
      <c r="H382" s="185">
        <v>10</v>
      </c>
      <c r="I382" s="186"/>
      <c r="J382" s="187">
        <f>ROUND(I382*H382,2)</f>
        <v>0</v>
      </c>
      <c r="K382" s="183" t="s">
        <v>179</v>
      </c>
      <c r="L382" s="41"/>
      <c r="M382" s="188" t="s">
        <v>5</v>
      </c>
      <c r="N382" s="189" t="s">
        <v>42</v>
      </c>
      <c r="O382" s="42"/>
      <c r="P382" s="190">
        <f>O382*H382</f>
        <v>0</v>
      </c>
      <c r="Q382" s="190">
        <v>9.0000000000000006E-5</v>
      </c>
      <c r="R382" s="190">
        <f>Q382*H382</f>
        <v>9.0000000000000008E-4</v>
      </c>
      <c r="S382" s="190">
        <v>0</v>
      </c>
      <c r="T382" s="191">
        <f>S382*H382</f>
        <v>0</v>
      </c>
      <c r="AR382" s="24" t="s">
        <v>173</v>
      </c>
      <c r="AT382" s="24" t="s">
        <v>169</v>
      </c>
      <c r="AU382" s="24" t="s">
        <v>80</v>
      </c>
      <c r="AY382" s="24" t="s">
        <v>167</v>
      </c>
      <c r="BE382" s="192">
        <f>IF(N382="základní",J382,0)</f>
        <v>0</v>
      </c>
      <c r="BF382" s="192">
        <f>IF(N382="snížená",J382,0)</f>
        <v>0</v>
      </c>
      <c r="BG382" s="192">
        <f>IF(N382="zákl. přenesená",J382,0)</f>
        <v>0</v>
      </c>
      <c r="BH382" s="192">
        <f>IF(N382="sníž. přenesená",J382,0)</f>
        <v>0</v>
      </c>
      <c r="BI382" s="192">
        <f>IF(N382="nulová",J382,0)</f>
        <v>0</v>
      </c>
      <c r="BJ382" s="24" t="s">
        <v>78</v>
      </c>
      <c r="BK382" s="192">
        <f>ROUND(I382*H382,2)</f>
        <v>0</v>
      </c>
      <c r="BL382" s="24" t="s">
        <v>173</v>
      </c>
      <c r="BM382" s="24" t="s">
        <v>1631</v>
      </c>
    </row>
    <row r="383" spans="2:65" s="1" customFormat="1" ht="27">
      <c r="B383" s="41"/>
      <c r="D383" s="193" t="s">
        <v>175</v>
      </c>
      <c r="F383" s="194" t="s">
        <v>1632</v>
      </c>
      <c r="I383" s="195"/>
      <c r="L383" s="41"/>
      <c r="M383" s="196"/>
      <c r="N383" s="42"/>
      <c r="O383" s="42"/>
      <c r="P383" s="42"/>
      <c r="Q383" s="42"/>
      <c r="R383" s="42"/>
      <c r="S383" s="42"/>
      <c r="T383" s="70"/>
      <c r="AT383" s="24" t="s">
        <v>175</v>
      </c>
      <c r="AU383" s="24" t="s">
        <v>80</v>
      </c>
    </row>
    <row r="384" spans="2:65" s="1" customFormat="1" ht="16.5" customHeight="1">
      <c r="B384" s="180"/>
      <c r="C384" s="181" t="s">
        <v>1072</v>
      </c>
      <c r="D384" s="181" t="s">
        <v>169</v>
      </c>
      <c r="E384" s="182" t="s">
        <v>1633</v>
      </c>
      <c r="F384" s="183" t="s">
        <v>1634</v>
      </c>
      <c r="G384" s="184" t="s">
        <v>178</v>
      </c>
      <c r="H384" s="185">
        <v>10</v>
      </c>
      <c r="I384" s="186"/>
      <c r="J384" s="187">
        <f>ROUND(I384*H384,2)</f>
        <v>0</v>
      </c>
      <c r="K384" s="183" t="s">
        <v>179</v>
      </c>
      <c r="L384" s="41"/>
      <c r="M384" s="188" t="s">
        <v>5</v>
      </c>
      <c r="N384" s="189" t="s">
        <v>42</v>
      </c>
      <c r="O384" s="42"/>
      <c r="P384" s="190">
        <f>O384*H384</f>
        <v>0</v>
      </c>
      <c r="Q384" s="190">
        <v>1.3999999999999999E-4</v>
      </c>
      <c r="R384" s="190">
        <f>Q384*H384</f>
        <v>1.3999999999999998E-3</v>
      </c>
      <c r="S384" s="190">
        <v>0</v>
      </c>
      <c r="T384" s="191">
        <f>S384*H384</f>
        <v>0</v>
      </c>
      <c r="AR384" s="24" t="s">
        <v>173</v>
      </c>
      <c r="AT384" s="24" t="s">
        <v>169</v>
      </c>
      <c r="AU384" s="24" t="s">
        <v>80</v>
      </c>
      <c r="AY384" s="24" t="s">
        <v>167</v>
      </c>
      <c r="BE384" s="192">
        <f>IF(N384="základní",J384,0)</f>
        <v>0</v>
      </c>
      <c r="BF384" s="192">
        <f>IF(N384="snížená",J384,0)</f>
        <v>0</v>
      </c>
      <c r="BG384" s="192">
        <f>IF(N384="zákl. přenesená",J384,0)</f>
        <v>0</v>
      </c>
      <c r="BH384" s="192">
        <f>IF(N384="sníž. přenesená",J384,0)</f>
        <v>0</v>
      </c>
      <c r="BI384" s="192">
        <f>IF(N384="nulová",J384,0)</f>
        <v>0</v>
      </c>
      <c r="BJ384" s="24" t="s">
        <v>78</v>
      </c>
      <c r="BK384" s="192">
        <f>ROUND(I384*H384,2)</f>
        <v>0</v>
      </c>
      <c r="BL384" s="24" t="s">
        <v>173</v>
      </c>
      <c r="BM384" s="24" t="s">
        <v>1635</v>
      </c>
    </row>
    <row r="385" spans="2:65" s="1" customFormat="1">
      <c r="B385" s="41"/>
      <c r="D385" s="193" t="s">
        <v>175</v>
      </c>
      <c r="F385" s="194" t="s">
        <v>1636</v>
      </c>
      <c r="I385" s="195"/>
      <c r="L385" s="41"/>
      <c r="M385" s="196"/>
      <c r="N385" s="42"/>
      <c r="O385" s="42"/>
      <c r="P385" s="42"/>
      <c r="Q385" s="42"/>
      <c r="R385" s="42"/>
      <c r="S385" s="42"/>
      <c r="T385" s="70"/>
      <c r="AT385" s="24" t="s">
        <v>175</v>
      </c>
      <c r="AU385" s="24" t="s">
        <v>80</v>
      </c>
    </row>
    <row r="386" spans="2:65" s="12" customFormat="1">
      <c r="B386" s="198"/>
      <c r="D386" s="193" t="s">
        <v>184</v>
      </c>
      <c r="E386" s="199" t="s">
        <v>5</v>
      </c>
      <c r="F386" s="200" t="s">
        <v>1637</v>
      </c>
      <c r="H386" s="201">
        <v>10</v>
      </c>
      <c r="I386" s="202"/>
      <c r="L386" s="198"/>
      <c r="M386" s="203"/>
      <c r="N386" s="204"/>
      <c r="O386" s="204"/>
      <c r="P386" s="204"/>
      <c r="Q386" s="204"/>
      <c r="R386" s="204"/>
      <c r="S386" s="204"/>
      <c r="T386" s="205"/>
      <c r="AT386" s="199" t="s">
        <v>184</v>
      </c>
      <c r="AU386" s="199" t="s">
        <v>80</v>
      </c>
      <c r="AV386" s="12" t="s">
        <v>80</v>
      </c>
      <c r="AW386" s="12" t="s">
        <v>35</v>
      </c>
      <c r="AX386" s="12" t="s">
        <v>78</v>
      </c>
      <c r="AY386" s="199" t="s">
        <v>167</v>
      </c>
    </row>
    <row r="387" spans="2:65" s="1" customFormat="1" ht="25.5" customHeight="1">
      <c r="B387" s="180"/>
      <c r="C387" s="181" t="s">
        <v>502</v>
      </c>
      <c r="D387" s="181" t="s">
        <v>169</v>
      </c>
      <c r="E387" s="182" t="s">
        <v>402</v>
      </c>
      <c r="F387" s="183" t="s">
        <v>403</v>
      </c>
      <c r="G387" s="184" t="s">
        <v>209</v>
      </c>
      <c r="H387" s="185">
        <v>5</v>
      </c>
      <c r="I387" s="186"/>
      <c r="J387" s="187">
        <f>ROUND(I387*H387,2)</f>
        <v>0</v>
      </c>
      <c r="K387" s="183" t="s">
        <v>5</v>
      </c>
      <c r="L387" s="41"/>
      <c r="M387" s="188" t="s">
        <v>5</v>
      </c>
      <c r="N387" s="189" t="s">
        <v>42</v>
      </c>
      <c r="O387" s="42"/>
      <c r="P387" s="190">
        <f>O387*H387</f>
        <v>0</v>
      </c>
      <c r="Q387" s="190">
        <v>0</v>
      </c>
      <c r="R387" s="190">
        <f>Q387*H387</f>
        <v>0</v>
      </c>
      <c r="S387" s="190">
        <v>0</v>
      </c>
      <c r="T387" s="191">
        <f>S387*H387</f>
        <v>0</v>
      </c>
      <c r="AR387" s="24" t="s">
        <v>173</v>
      </c>
      <c r="AT387" s="24" t="s">
        <v>169</v>
      </c>
      <c r="AU387" s="24" t="s">
        <v>80</v>
      </c>
      <c r="AY387" s="24" t="s">
        <v>167</v>
      </c>
      <c r="BE387" s="192">
        <f>IF(N387="základní",J387,0)</f>
        <v>0</v>
      </c>
      <c r="BF387" s="192">
        <f>IF(N387="snížená",J387,0)</f>
        <v>0</v>
      </c>
      <c r="BG387" s="192">
        <f>IF(N387="zákl. přenesená",J387,0)</f>
        <v>0</v>
      </c>
      <c r="BH387" s="192">
        <f>IF(N387="sníž. přenesená",J387,0)</f>
        <v>0</v>
      </c>
      <c r="BI387" s="192">
        <f>IF(N387="nulová",J387,0)</f>
        <v>0</v>
      </c>
      <c r="BJ387" s="24" t="s">
        <v>78</v>
      </c>
      <c r="BK387" s="192">
        <f>ROUND(I387*H387,2)</f>
        <v>0</v>
      </c>
      <c r="BL387" s="24" t="s">
        <v>173</v>
      </c>
      <c r="BM387" s="24" t="s">
        <v>1638</v>
      </c>
    </row>
    <row r="388" spans="2:65" s="1" customFormat="1">
      <c r="B388" s="41"/>
      <c r="D388" s="193" t="s">
        <v>175</v>
      </c>
      <c r="F388" s="194" t="s">
        <v>403</v>
      </c>
      <c r="I388" s="195"/>
      <c r="L388" s="41"/>
      <c r="M388" s="196"/>
      <c r="N388" s="42"/>
      <c r="O388" s="42"/>
      <c r="P388" s="42"/>
      <c r="Q388" s="42"/>
      <c r="R388" s="42"/>
      <c r="S388" s="42"/>
      <c r="T388" s="70"/>
      <c r="AT388" s="24" t="s">
        <v>175</v>
      </c>
      <c r="AU388" s="24" t="s">
        <v>80</v>
      </c>
    </row>
    <row r="389" spans="2:65" s="1" customFormat="1" ht="27">
      <c r="B389" s="41"/>
      <c r="D389" s="193" t="s">
        <v>182</v>
      </c>
      <c r="F389" s="197" t="s">
        <v>1337</v>
      </c>
      <c r="I389" s="195"/>
      <c r="L389" s="41"/>
      <c r="M389" s="196"/>
      <c r="N389" s="42"/>
      <c r="O389" s="42"/>
      <c r="P389" s="42"/>
      <c r="Q389" s="42"/>
      <c r="R389" s="42"/>
      <c r="S389" s="42"/>
      <c r="T389" s="70"/>
      <c r="AT389" s="24" t="s">
        <v>182</v>
      </c>
      <c r="AU389" s="24" t="s">
        <v>80</v>
      </c>
    </row>
    <row r="390" spans="2:65" s="12" customFormat="1">
      <c r="B390" s="198"/>
      <c r="D390" s="193" t="s">
        <v>184</v>
      </c>
      <c r="E390" s="199" t="s">
        <v>5</v>
      </c>
      <c r="F390" s="200" t="s">
        <v>1639</v>
      </c>
      <c r="H390" s="201">
        <v>5</v>
      </c>
      <c r="I390" s="202"/>
      <c r="L390" s="198"/>
      <c r="M390" s="203"/>
      <c r="N390" s="204"/>
      <c r="O390" s="204"/>
      <c r="P390" s="204"/>
      <c r="Q390" s="204"/>
      <c r="R390" s="204"/>
      <c r="S390" s="204"/>
      <c r="T390" s="205"/>
      <c r="AT390" s="199" t="s">
        <v>184</v>
      </c>
      <c r="AU390" s="199" t="s">
        <v>80</v>
      </c>
      <c r="AV390" s="12" t="s">
        <v>80</v>
      </c>
      <c r="AW390" s="12" t="s">
        <v>35</v>
      </c>
      <c r="AX390" s="12" t="s">
        <v>78</v>
      </c>
      <c r="AY390" s="199" t="s">
        <v>167</v>
      </c>
    </row>
    <row r="391" spans="2:65" s="1" customFormat="1" ht="25.5" customHeight="1">
      <c r="B391" s="180"/>
      <c r="C391" s="181" t="s">
        <v>1081</v>
      </c>
      <c r="D391" s="181" t="s">
        <v>169</v>
      </c>
      <c r="E391" s="182" t="s">
        <v>213</v>
      </c>
      <c r="F391" s="183" t="s">
        <v>214</v>
      </c>
      <c r="G391" s="184" t="s">
        <v>178</v>
      </c>
      <c r="H391" s="185">
        <v>0.94199999999999995</v>
      </c>
      <c r="I391" s="186"/>
      <c r="J391" s="187">
        <f>ROUND(I391*H391,2)</f>
        <v>0</v>
      </c>
      <c r="K391" s="183" t="s">
        <v>5</v>
      </c>
      <c r="L391" s="41"/>
      <c r="M391" s="188" t="s">
        <v>5</v>
      </c>
      <c r="N391" s="189" t="s">
        <v>42</v>
      </c>
      <c r="O391" s="42"/>
      <c r="P391" s="190">
        <f>O391*H391</f>
        <v>0</v>
      </c>
      <c r="Q391" s="190">
        <v>0</v>
      </c>
      <c r="R391" s="190">
        <f>Q391*H391</f>
        <v>0</v>
      </c>
      <c r="S391" s="190">
        <v>0</v>
      </c>
      <c r="T391" s="191">
        <f>S391*H391</f>
        <v>0</v>
      </c>
      <c r="AR391" s="24" t="s">
        <v>173</v>
      </c>
      <c r="AT391" s="24" t="s">
        <v>169</v>
      </c>
      <c r="AU391" s="24" t="s">
        <v>80</v>
      </c>
      <c r="AY391" s="24" t="s">
        <v>167</v>
      </c>
      <c r="BE391" s="192">
        <f>IF(N391="základní",J391,0)</f>
        <v>0</v>
      </c>
      <c r="BF391" s="192">
        <f>IF(N391="snížená",J391,0)</f>
        <v>0</v>
      </c>
      <c r="BG391" s="192">
        <f>IF(N391="zákl. přenesená",J391,0)</f>
        <v>0</v>
      </c>
      <c r="BH391" s="192">
        <f>IF(N391="sníž. přenesená",J391,0)</f>
        <v>0</v>
      </c>
      <c r="BI391" s="192">
        <f>IF(N391="nulová",J391,0)</f>
        <v>0</v>
      </c>
      <c r="BJ391" s="24" t="s">
        <v>78</v>
      </c>
      <c r="BK391" s="192">
        <f>ROUND(I391*H391,2)</f>
        <v>0</v>
      </c>
      <c r="BL391" s="24" t="s">
        <v>173</v>
      </c>
      <c r="BM391" s="24" t="s">
        <v>1640</v>
      </c>
    </row>
    <row r="392" spans="2:65" s="1" customFormat="1">
      <c r="B392" s="41"/>
      <c r="D392" s="193" t="s">
        <v>175</v>
      </c>
      <c r="F392" s="194" t="s">
        <v>214</v>
      </c>
      <c r="I392" s="195"/>
      <c r="L392" s="41"/>
      <c r="M392" s="196"/>
      <c r="N392" s="42"/>
      <c r="O392" s="42"/>
      <c r="P392" s="42"/>
      <c r="Q392" s="42"/>
      <c r="R392" s="42"/>
      <c r="S392" s="42"/>
      <c r="T392" s="70"/>
      <c r="AT392" s="24" t="s">
        <v>175</v>
      </c>
      <c r="AU392" s="24" t="s">
        <v>80</v>
      </c>
    </row>
    <row r="393" spans="2:65" s="1" customFormat="1" ht="27">
      <c r="B393" s="41"/>
      <c r="D393" s="193" t="s">
        <v>182</v>
      </c>
      <c r="F393" s="197" t="s">
        <v>1337</v>
      </c>
      <c r="I393" s="195"/>
      <c r="L393" s="41"/>
      <c r="M393" s="196"/>
      <c r="N393" s="42"/>
      <c r="O393" s="42"/>
      <c r="P393" s="42"/>
      <c r="Q393" s="42"/>
      <c r="R393" s="42"/>
      <c r="S393" s="42"/>
      <c r="T393" s="70"/>
      <c r="AT393" s="24" t="s">
        <v>182</v>
      </c>
      <c r="AU393" s="24" t="s">
        <v>80</v>
      </c>
    </row>
    <row r="394" spans="2:65" s="12" customFormat="1">
      <c r="B394" s="198"/>
      <c r="D394" s="193" t="s">
        <v>184</v>
      </c>
      <c r="E394" s="199" t="s">
        <v>5</v>
      </c>
      <c r="F394" s="200" t="s">
        <v>1641</v>
      </c>
      <c r="H394" s="201">
        <v>0.94199999999999995</v>
      </c>
      <c r="I394" s="202"/>
      <c r="L394" s="198"/>
      <c r="M394" s="203"/>
      <c r="N394" s="204"/>
      <c r="O394" s="204"/>
      <c r="P394" s="204"/>
      <c r="Q394" s="204"/>
      <c r="R394" s="204"/>
      <c r="S394" s="204"/>
      <c r="T394" s="205"/>
      <c r="AT394" s="199" t="s">
        <v>184</v>
      </c>
      <c r="AU394" s="199" t="s">
        <v>80</v>
      </c>
      <c r="AV394" s="12" t="s">
        <v>80</v>
      </c>
      <c r="AW394" s="12" t="s">
        <v>35</v>
      </c>
      <c r="AX394" s="12" t="s">
        <v>78</v>
      </c>
      <c r="AY394" s="199" t="s">
        <v>167</v>
      </c>
    </row>
    <row r="395" spans="2:65" s="1" customFormat="1" ht="16.5" customHeight="1">
      <c r="B395" s="180"/>
      <c r="C395" s="181" t="s">
        <v>1086</v>
      </c>
      <c r="D395" s="181" t="s">
        <v>169</v>
      </c>
      <c r="E395" s="182" t="s">
        <v>428</v>
      </c>
      <c r="F395" s="183" t="s">
        <v>429</v>
      </c>
      <c r="G395" s="184" t="s">
        <v>178</v>
      </c>
      <c r="H395" s="185">
        <v>0.84</v>
      </c>
      <c r="I395" s="186"/>
      <c r="J395" s="187">
        <f>ROUND(I395*H395,2)</f>
        <v>0</v>
      </c>
      <c r="K395" s="183" t="s">
        <v>179</v>
      </c>
      <c r="L395" s="41"/>
      <c r="M395" s="188" t="s">
        <v>5</v>
      </c>
      <c r="N395" s="189" t="s">
        <v>42</v>
      </c>
      <c r="O395" s="42"/>
      <c r="P395" s="190">
        <f>O395*H395</f>
        <v>0</v>
      </c>
      <c r="Q395" s="190">
        <v>3.0899999999999999E-3</v>
      </c>
      <c r="R395" s="190">
        <f>Q395*H395</f>
        <v>2.5956E-3</v>
      </c>
      <c r="S395" s="190">
        <v>0.126</v>
      </c>
      <c r="T395" s="191">
        <f>S395*H395</f>
        <v>0.10584</v>
      </c>
      <c r="AR395" s="24" t="s">
        <v>173</v>
      </c>
      <c r="AT395" s="24" t="s">
        <v>169</v>
      </c>
      <c r="AU395" s="24" t="s">
        <v>80</v>
      </c>
      <c r="AY395" s="24" t="s">
        <v>167</v>
      </c>
      <c r="BE395" s="192">
        <f>IF(N395="základní",J395,0)</f>
        <v>0</v>
      </c>
      <c r="BF395" s="192">
        <f>IF(N395="snížená",J395,0)</f>
        <v>0</v>
      </c>
      <c r="BG395" s="192">
        <f>IF(N395="zákl. přenesená",J395,0)</f>
        <v>0</v>
      </c>
      <c r="BH395" s="192">
        <f>IF(N395="sníž. přenesená",J395,0)</f>
        <v>0</v>
      </c>
      <c r="BI395" s="192">
        <f>IF(N395="nulová",J395,0)</f>
        <v>0</v>
      </c>
      <c r="BJ395" s="24" t="s">
        <v>78</v>
      </c>
      <c r="BK395" s="192">
        <f>ROUND(I395*H395,2)</f>
        <v>0</v>
      </c>
      <c r="BL395" s="24" t="s">
        <v>173</v>
      </c>
      <c r="BM395" s="24" t="s">
        <v>1642</v>
      </c>
    </row>
    <row r="396" spans="2:65" s="1" customFormat="1" ht="27">
      <c r="B396" s="41"/>
      <c r="D396" s="193" t="s">
        <v>175</v>
      </c>
      <c r="F396" s="194" t="s">
        <v>431</v>
      </c>
      <c r="I396" s="195"/>
      <c r="L396" s="41"/>
      <c r="M396" s="196"/>
      <c r="N396" s="42"/>
      <c r="O396" s="42"/>
      <c r="P396" s="42"/>
      <c r="Q396" s="42"/>
      <c r="R396" s="42"/>
      <c r="S396" s="42"/>
      <c r="T396" s="70"/>
      <c r="AT396" s="24" t="s">
        <v>175</v>
      </c>
      <c r="AU396" s="24" t="s">
        <v>80</v>
      </c>
    </row>
    <row r="397" spans="2:65" s="1" customFormat="1" ht="27">
      <c r="B397" s="41"/>
      <c r="D397" s="193" t="s">
        <v>182</v>
      </c>
      <c r="F397" s="197" t="s">
        <v>1337</v>
      </c>
      <c r="I397" s="195"/>
      <c r="L397" s="41"/>
      <c r="M397" s="196"/>
      <c r="N397" s="42"/>
      <c r="O397" s="42"/>
      <c r="P397" s="42"/>
      <c r="Q397" s="42"/>
      <c r="R397" s="42"/>
      <c r="S397" s="42"/>
      <c r="T397" s="70"/>
      <c r="AT397" s="24" t="s">
        <v>182</v>
      </c>
      <c r="AU397" s="24" t="s">
        <v>80</v>
      </c>
    </row>
    <row r="398" spans="2:65" s="12" customFormat="1">
      <c r="B398" s="198"/>
      <c r="D398" s="193" t="s">
        <v>184</v>
      </c>
      <c r="E398" s="199" t="s">
        <v>5</v>
      </c>
      <c r="F398" s="200" t="s">
        <v>1643</v>
      </c>
      <c r="H398" s="201">
        <v>0.84</v>
      </c>
      <c r="I398" s="202"/>
      <c r="L398" s="198"/>
      <c r="M398" s="203"/>
      <c r="N398" s="204"/>
      <c r="O398" s="204"/>
      <c r="P398" s="204"/>
      <c r="Q398" s="204"/>
      <c r="R398" s="204"/>
      <c r="S398" s="204"/>
      <c r="T398" s="205"/>
      <c r="AT398" s="199" t="s">
        <v>184</v>
      </c>
      <c r="AU398" s="199" t="s">
        <v>80</v>
      </c>
      <c r="AV398" s="12" t="s">
        <v>80</v>
      </c>
      <c r="AW398" s="12" t="s">
        <v>35</v>
      </c>
      <c r="AX398" s="12" t="s">
        <v>78</v>
      </c>
      <c r="AY398" s="199" t="s">
        <v>167</v>
      </c>
    </row>
    <row r="399" spans="2:65" s="1" customFormat="1" ht="25.5" customHeight="1">
      <c r="B399" s="180"/>
      <c r="C399" s="181" t="s">
        <v>1093</v>
      </c>
      <c r="D399" s="181" t="s">
        <v>169</v>
      </c>
      <c r="E399" s="182" t="s">
        <v>228</v>
      </c>
      <c r="F399" s="183" t="s">
        <v>229</v>
      </c>
      <c r="G399" s="184" t="s">
        <v>230</v>
      </c>
      <c r="H399" s="185">
        <v>12.5</v>
      </c>
      <c r="I399" s="186"/>
      <c r="J399" s="187">
        <f>ROUND(I399*H399,2)</f>
        <v>0</v>
      </c>
      <c r="K399" s="183" t="s">
        <v>179</v>
      </c>
      <c r="L399" s="41"/>
      <c r="M399" s="188" t="s">
        <v>5</v>
      </c>
      <c r="N399" s="189" t="s">
        <v>42</v>
      </c>
      <c r="O399" s="42"/>
      <c r="P399" s="190">
        <f>O399*H399</f>
        <v>0</v>
      </c>
      <c r="Q399" s="190">
        <v>0</v>
      </c>
      <c r="R399" s="190">
        <f>Q399*H399</f>
        <v>0</v>
      </c>
      <c r="S399" s="190">
        <v>7.0000000000000007E-2</v>
      </c>
      <c r="T399" s="191">
        <f>S399*H399</f>
        <v>0.87500000000000011</v>
      </c>
      <c r="AR399" s="24" t="s">
        <v>173</v>
      </c>
      <c r="AT399" s="24" t="s">
        <v>169</v>
      </c>
      <c r="AU399" s="24" t="s">
        <v>80</v>
      </c>
      <c r="AY399" s="24" t="s">
        <v>167</v>
      </c>
      <c r="BE399" s="192">
        <f>IF(N399="základní",J399,0)</f>
        <v>0</v>
      </c>
      <c r="BF399" s="192">
        <f>IF(N399="snížená",J399,0)</f>
        <v>0</v>
      </c>
      <c r="BG399" s="192">
        <f>IF(N399="zákl. přenesená",J399,0)</f>
        <v>0</v>
      </c>
      <c r="BH399" s="192">
        <f>IF(N399="sníž. přenesená",J399,0)</f>
        <v>0</v>
      </c>
      <c r="BI399" s="192">
        <f>IF(N399="nulová",J399,0)</f>
        <v>0</v>
      </c>
      <c r="BJ399" s="24" t="s">
        <v>78</v>
      </c>
      <c r="BK399" s="192">
        <f>ROUND(I399*H399,2)</f>
        <v>0</v>
      </c>
      <c r="BL399" s="24" t="s">
        <v>173</v>
      </c>
      <c r="BM399" s="24" t="s">
        <v>1644</v>
      </c>
    </row>
    <row r="400" spans="2:65" s="1" customFormat="1" ht="27">
      <c r="B400" s="41"/>
      <c r="D400" s="193" t="s">
        <v>175</v>
      </c>
      <c r="F400" s="194" t="s">
        <v>232</v>
      </c>
      <c r="I400" s="195"/>
      <c r="L400" s="41"/>
      <c r="M400" s="196"/>
      <c r="N400" s="42"/>
      <c r="O400" s="42"/>
      <c r="P400" s="42"/>
      <c r="Q400" s="42"/>
      <c r="R400" s="42"/>
      <c r="S400" s="42"/>
      <c r="T400" s="70"/>
      <c r="AT400" s="24" t="s">
        <v>175</v>
      </c>
      <c r="AU400" s="24" t="s">
        <v>80</v>
      </c>
    </row>
    <row r="401" spans="2:65" s="1" customFormat="1" ht="27">
      <c r="B401" s="41"/>
      <c r="D401" s="193" t="s">
        <v>182</v>
      </c>
      <c r="F401" s="197" t="s">
        <v>1337</v>
      </c>
      <c r="I401" s="195"/>
      <c r="L401" s="41"/>
      <c r="M401" s="196"/>
      <c r="N401" s="42"/>
      <c r="O401" s="42"/>
      <c r="P401" s="42"/>
      <c r="Q401" s="42"/>
      <c r="R401" s="42"/>
      <c r="S401" s="42"/>
      <c r="T401" s="70"/>
      <c r="AT401" s="24" t="s">
        <v>182</v>
      </c>
      <c r="AU401" s="24" t="s">
        <v>80</v>
      </c>
    </row>
    <row r="402" spans="2:65" s="12" customFormat="1">
      <c r="B402" s="198"/>
      <c r="D402" s="193" t="s">
        <v>184</v>
      </c>
      <c r="E402" s="199" t="s">
        <v>5</v>
      </c>
      <c r="F402" s="200" t="s">
        <v>1645</v>
      </c>
      <c r="H402" s="201">
        <v>12.5</v>
      </c>
      <c r="I402" s="202"/>
      <c r="L402" s="198"/>
      <c r="M402" s="203"/>
      <c r="N402" s="204"/>
      <c r="O402" s="204"/>
      <c r="P402" s="204"/>
      <c r="Q402" s="204"/>
      <c r="R402" s="204"/>
      <c r="S402" s="204"/>
      <c r="T402" s="205"/>
      <c r="AT402" s="199" t="s">
        <v>184</v>
      </c>
      <c r="AU402" s="199" t="s">
        <v>80</v>
      </c>
      <c r="AV402" s="12" t="s">
        <v>80</v>
      </c>
      <c r="AW402" s="12" t="s">
        <v>35</v>
      </c>
      <c r="AX402" s="12" t="s">
        <v>78</v>
      </c>
      <c r="AY402" s="199" t="s">
        <v>167</v>
      </c>
    </row>
    <row r="403" spans="2:65" s="1" customFormat="1" ht="16.5" customHeight="1">
      <c r="B403" s="180"/>
      <c r="C403" s="181" t="s">
        <v>1098</v>
      </c>
      <c r="D403" s="181" t="s">
        <v>169</v>
      </c>
      <c r="E403" s="182" t="s">
        <v>235</v>
      </c>
      <c r="F403" s="183" t="s">
        <v>236</v>
      </c>
      <c r="G403" s="184" t="s">
        <v>230</v>
      </c>
      <c r="H403" s="185">
        <v>12.5</v>
      </c>
      <c r="I403" s="186"/>
      <c r="J403" s="187">
        <f>ROUND(I403*H403,2)</f>
        <v>0</v>
      </c>
      <c r="K403" s="183" t="s">
        <v>179</v>
      </c>
      <c r="L403" s="41"/>
      <c r="M403" s="188" t="s">
        <v>5</v>
      </c>
      <c r="N403" s="189" t="s">
        <v>42</v>
      </c>
      <c r="O403" s="42"/>
      <c r="P403" s="190">
        <f>O403*H403</f>
        <v>0</v>
      </c>
      <c r="Q403" s="190">
        <v>0</v>
      </c>
      <c r="R403" s="190">
        <f>Q403*H403</f>
        <v>0</v>
      </c>
      <c r="S403" s="190">
        <v>0</v>
      </c>
      <c r="T403" s="191">
        <f>S403*H403</f>
        <v>0</v>
      </c>
      <c r="AR403" s="24" t="s">
        <v>173</v>
      </c>
      <c r="AT403" s="24" t="s">
        <v>169</v>
      </c>
      <c r="AU403" s="24" t="s">
        <v>80</v>
      </c>
      <c r="AY403" s="24" t="s">
        <v>167</v>
      </c>
      <c r="BE403" s="192">
        <f>IF(N403="základní",J403,0)</f>
        <v>0</v>
      </c>
      <c r="BF403" s="192">
        <f>IF(N403="snížená",J403,0)</f>
        <v>0</v>
      </c>
      <c r="BG403" s="192">
        <f>IF(N403="zákl. přenesená",J403,0)</f>
        <v>0</v>
      </c>
      <c r="BH403" s="192">
        <f>IF(N403="sníž. přenesená",J403,0)</f>
        <v>0</v>
      </c>
      <c r="BI403" s="192">
        <f>IF(N403="nulová",J403,0)</f>
        <v>0</v>
      </c>
      <c r="BJ403" s="24" t="s">
        <v>78</v>
      </c>
      <c r="BK403" s="192">
        <f>ROUND(I403*H403,2)</f>
        <v>0</v>
      </c>
      <c r="BL403" s="24" t="s">
        <v>173</v>
      </c>
      <c r="BM403" s="24" t="s">
        <v>1646</v>
      </c>
    </row>
    <row r="404" spans="2:65" s="1" customFormat="1">
      <c r="B404" s="41"/>
      <c r="D404" s="193" t="s">
        <v>175</v>
      </c>
      <c r="F404" s="194" t="s">
        <v>238</v>
      </c>
      <c r="I404" s="195"/>
      <c r="L404" s="41"/>
      <c r="M404" s="196"/>
      <c r="N404" s="42"/>
      <c r="O404" s="42"/>
      <c r="P404" s="42"/>
      <c r="Q404" s="42"/>
      <c r="R404" s="42"/>
      <c r="S404" s="42"/>
      <c r="T404" s="70"/>
      <c r="AT404" s="24" t="s">
        <v>175</v>
      </c>
      <c r="AU404" s="24" t="s">
        <v>80</v>
      </c>
    </row>
    <row r="405" spans="2:65" s="1" customFormat="1" ht="25.5" customHeight="1">
      <c r="B405" s="180"/>
      <c r="C405" s="181" t="s">
        <v>1102</v>
      </c>
      <c r="D405" s="181" t="s">
        <v>169</v>
      </c>
      <c r="E405" s="182" t="s">
        <v>240</v>
      </c>
      <c r="F405" s="183" t="s">
        <v>2740</v>
      </c>
      <c r="G405" s="184" t="s">
        <v>230</v>
      </c>
      <c r="H405" s="185">
        <v>12.5</v>
      </c>
      <c r="I405" s="186"/>
      <c r="J405" s="187">
        <f>ROUND(I405*H405,2)</f>
        <v>0</v>
      </c>
      <c r="K405" s="183" t="s">
        <v>179</v>
      </c>
      <c r="L405" s="41"/>
      <c r="M405" s="188" t="s">
        <v>5</v>
      </c>
      <c r="N405" s="189" t="s">
        <v>42</v>
      </c>
      <c r="O405" s="42"/>
      <c r="P405" s="190">
        <f>O405*H405</f>
        <v>0</v>
      </c>
      <c r="Q405" s="190">
        <v>1.9429999999999999E-2</v>
      </c>
      <c r="R405" s="190">
        <f>Q405*H405</f>
        <v>0.24287499999999998</v>
      </c>
      <c r="S405" s="190">
        <v>0</v>
      </c>
      <c r="T405" s="191">
        <f>S405*H405</f>
        <v>0</v>
      </c>
      <c r="AR405" s="24" t="s">
        <v>173</v>
      </c>
      <c r="AT405" s="24" t="s">
        <v>169</v>
      </c>
      <c r="AU405" s="24" t="s">
        <v>80</v>
      </c>
      <c r="AY405" s="24" t="s">
        <v>167</v>
      </c>
      <c r="BE405" s="192">
        <f>IF(N405="základní",J405,0)</f>
        <v>0</v>
      </c>
      <c r="BF405" s="192">
        <f>IF(N405="snížená",J405,0)</f>
        <v>0</v>
      </c>
      <c r="BG405" s="192">
        <f>IF(N405="zákl. přenesená",J405,0)</f>
        <v>0</v>
      </c>
      <c r="BH405" s="192">
        <f>IF(N405="sníž. přenesená",J405,0)</f>
        <v>0</v>
      </c>
      <c r="BI405" s="192">
        <f>IF(N405="nulová",J405,0)</f>
        <v>0</v>
      </c>
      <c r="BJ405" s="24" t="s">
        <v>78</v>
      </c>
      <c r="BK405" s="192">
        <f>ROUND(I405*H405,2)</f>
        <v>0</v>
      </c>
      <c r="BL405" s="24" t="s">
        <v>173</v>
      </c>
      <c r="BM405" s="24" t="s">
        <v>1647</v>
      </c>
    </row>
    <row r="406" spans="2:65" s="1" customFormat="1">
      <c r="B406" s="41"/>
      <c r="D406" s="193" t="s">
        <v>175</v>
      </c>
      <c r="F406" s="194" t="s">
        <v>242</v>
      </c>
      <c r="I406" s="195"/>
      <c r="L406" s="41"/>
      <c r="M406" s="196"/>
      <c r="N406" s="42"/>
      <c r="O406" s="42"/>
      <c r="P406" s="42"/>
      <c r="Q406" s="42"/>
      <c r="R406" s="42"/>
      <c r="S406" s="42"/>
      <c r="T406" s="70"/>
      <c r="AT406" s="24" t="s">
        <v>175</v>
      </c>
      <c r="AU406" s="24" t="s">
        <v>80</v>
      </c>
    </row>
    <row r="407" spans="2:65" s="1" customFormat="1" ht="25.5" customHeight="1">
      <c r="B407" s="180"/>
      <c r="C407" s="181" t="s">
        <v>1106</v>
      </c>
      <c r="D407" s="181" t="s">
        <v>169</v>
      </c>
      <c r="E407" s="182" t="s">
        <v>244</v>
      </c>
      <c r="F407" s="183" t="s">
        <v>2741</v>
      </c>
      <c r="G407" s="184" t="s">
        <v>230</v>
      </c>
      <c r="H407" s="185">
        <v>4</v>
      </c>
      <c r="I407" s="186"/>
      <c r="J407" s="187">
        <f>ROUND(I407*H407,2)</f>
        <v>0</v>
      </c>
      <c r="K407" s="183" t="s">
        <v>179</v>
      </c>
      <c r="L407" s="41"/>
      <c r="M407" s="188" t="s">
        <v>5</v>
      </c>
      <c r="N407" s="189" t="s">
        <v>42</v>
      </c>
      <c r="O407" s="42"/>
      <c r="P407" s="190">
        <f>O407*H407</f>
        <v>0</v>
      </c>
      <c r="Q407" s="190">
        <v>9.9750000000000005E-2</v>
      </c>
      <c r="R407" s="190">
        <f>Q407*H407</f>
        <v>0.39900000000000002</v>
      </c>
      <c r="S407" s="190">
        <v>0</v>
      </c>
      <c r="T407" s="191">
        <f>S407*H407</f>
        <v>0</v>
      </c>
      <c r="AR407" s="24" t="s">
        <v>173</v>
      </c>
      <c r="AT407" s="24" t="s">
        <v>169</v>
      </c>
      <c r="AU407" s="24" t="s">
        <v>80</v>
      </c>
      <c r="AY407" s="24" t="s">
        <v>167</v>
      </c>
      <c r="BE407" s="192">
        <f>IF(N407="základní",J407,0)</f>
        <v>0</v>
      </c>
      <c r="BF407" s="192">
        <f>IF(N407="snížená",J407,0)</f>
        <v>0</v>
      </c>
      <c r="BG407" s="192">
        <f>IF(N407="zákl. přenesená",J407,0)</f>
        <v>0</v>
      </c>
      <c r="BH407" s="192">
        <f>IF(N407="sníž. přenesená",J407,0)</f>
        <v>0</v>
      </c>
      <c r="BI407" s="192">
        <f>IF(N407="nulová",J407,0)</f>
        <v>0</v>
      </c>
      <c r="BJ407" s="24" t="s">
        <v>78</v>
      </c>
      <c r="BK407" s="192">
        <f>ROUND(I407*H407,2)</f>
        <v>0</v>
      </c>
      <c r="BL407" s="24" t="s">
        <v>173</v>
      </c>
      <c r="BM407" s="24" t="s">
        <v>1648</v>
      </c>
    </row>
    <row r="408" spans="2:65" s="1" customFormat="1">
      <c r="B408" s="41"/>
      <c r="D408" s="193" t="s">
        <v>175</v>
      </c>
      <c r="F408" s="194" t="s">
        <v>246</v>
      </c>
      <c r="I408" s="195"/>
      <c r="L408" s="41"/>
      <c r="M408" s="196"/>
      <c r="N408" s="42"/>
      <c r="O408" s="42"/>
      <c r="P408" s="42"/>
      <c r="Q408" s="42"/>
      <c r="R408" s="42"/>
      <c r="S408" s="42"/>
      <c r="T408" s="70"/>
      <c r="AT408" s="24" t="s">
        <v>175</v>
      </c>
      <c r="AU408" s="24" t="s">
        <v>80</v>
      </c>
    </row>
    <row r="409" spans="2:65" s="1" customFormat="1" ht="27">
      <c r="B409" s="41"/>
      <c r="D409" s="193" t="s">
        <v>182</v>
      </c>
      <c r="F409" s="197" t="s">
        <v>1337</v>
      </c>
      <c r="I409" s="195"/>
      <c r="L409" s="41"/>
      <c r="M409" s="196"/>
      <c r="N409" s="42"/>
      <c r="O409" s="42"/>
      <c r="P409" s="42"/>
      <c r="Q409" s="42"/>
      <c r="R409" s="42"/>
      <c r="S409" s="42"/>
      <c r="T409" s="70"/>
      <c r="AT409" s="24" t="s">
        <v>182</v>
      </c>
      <c r="AU409" s="24" t="s">
        <v>80</v>
      </c>
    </row>
    <row r="410" spans="2:65" s="12" customFormat="1">
      <c r="B410" s="198"/>
      <c r="D410" s="193" t="s">
        <v>184</v>
      </c>
      <c r="E410" s="199" t="s">
        <v>5</v>
      </c>
      <c r="F410" s="200" t="s">
        <v>173</v>
      </c>
      <c r="H410" s="201">
        <v>4</v>
      </c>
      <c r="I410" s="202"/>
      <c r="L410" s="198"/>
      <c r="M410" s="203"/>
      <c r="N410" s="204"/>
      <c r="O410" s="204"/>
      <c r="P410" s="204"/>
      <c r="Q410" s="204"/>
      <c r="R410" s="204"/>
      <c r="S410" s="204"/>
      <c r="T410" s="205"/>
      <c r="AT410" s="199" t="s">
        <v>184</v>
      </c>
      <c r="AU410" s="199" t="s">
        <v>80</v>
      </c>
      <c r="AV410" s="12" t="s">
        <v>80</v>
      </c>
      <c r="AW410" s="12" t="s">
        <v>35</v>
      </c>
      <c r="AX410" s="12" t="s">
        <v>78</v>
      </c>
      <c r="AY410" s="199" t="s">
        <v>167</v>
      </c>
    </row>
    <row r="411" spans="2:65" s="1" customFormat="1" ht="25.5" customHeight="1">
      <c r="B411" s="180"/>
      <c r="C411" s="181" t="s">
        <v>1110</v>
      </c>
      <c r="D411" s="181" t="s">
        <v>169</v>
      </c>
      <c r="E411" s="182" t="s">
        <v>248</v>
      </c>
      <c r="F411" s="183" t="s">
        <v>249</v>
      </c>
      <c r="G411" s="184" t="s">
        <v>230</v>
      </c>
      <c r="H411" s="185">
        <v>12.5</v>
      </c>
      <c r="I411" s="186"/>
      <c r="J411" s="187">
        <f>ROUND(I411*H411,2)</f>
        <v>0</v>
      </c>
      <c r="K411" s="183" t="s">
        <v>179</v>
      </c>
      <c r="L411" s="41"/>
      <c r="M411" s="188" t="s">
        <v>5</v>
      </c>
      <c r="N411" s="189" t="s">
        <v>42</v>
      </c>
      <c r="O411" s="42"/>
      <c r="P411" s="190">
        <f>O411*H411</f>
        <v>0</v>
      </c>
      <c r="Q411" s="190">
        <v>9.8999999999999999E-4</v>
      </c>
      <c r="R411" s="190">
        <f>Q411*H411</f>
        <v>1.2375000000000001E-2</v>
      </c>
      <c r="S411" s="190">
        <v>0</v>
      </c>
      <c r="T411" s="191">
        <f>S411*H411</f>
        <v>0</v>
      </c>
      <c r="AR411" s="24" t="s">
        <v>173</v>
      </c>
      <c r="AT411" s="24" t="s">
        <v>169</v>
      </c>
      <c r="AU411" s="24" t="s">
        <v>80</v>
      </c>
      <c r="AY411" s="24" t="s">
        <v>167</v>
      </c>
      <c r="BE411" s="192">
        <f>IF(N411="základní",J411,0)</f>
        <v>0</v>
      </c>
      <c r="BF411" s="192">
        <f>IF(N411="snížená",J411,0)</f>
        <v>0</v>
      </c>
      <c r="BG411" s="192">
        <f>IF(N411="zákl. přenesená",J411,0)</f>
        <v>0</v>
      </c>
      <c r="BH411" s="192">
        <f>IF(N411="sníž. přenesená",J411,0)</f>
        <v>0</v>
      </c>
      <c r="BI411" s="192">
        <f>IF(N411="nulová",J411,0)</f>
        <v>0</v>
      </c>
      <c r="BJ411" s="24" t="s">
        <v>78</v>
      </c>
      <c r="BK411" s="192">
        <f>ROUND(I411*H411,2)</f>
        <v>0</v>
      </c>
      <c r="BL411" s="24" t="s">
        <v>173</v>
      </c>
      <c r="BM411" s="24" t="s">
        <v>1649</v>
      </c>
    </row>
    <row r="412" spans="2:65" s="1" customFormat="1" ht="27">
      <c r="B412" s="41"/>
      <c r="D412" s="193" t="s">
        <v>175</v>
      </c>
      <c r="F412" s="194" t="s">
        <v>251</v>
      </c>
      <c r="I412" s="195"/>
      <c r="L412" s="41"/>
      <c r="M412" s="196"/>
      <c r="N412" s="42"/>
      <c r="O412" s="42"/>
      <c r="P412" s="42"/>
      <c r="Q412" s="42"/>
      <c r="R412" s="42"/>
      <c r="S412" s="42"/>
      <c r="T412" s="70"/>
      <c r="AT412" s="24" t="s">
        <v>175</v>
      </c>
      <c r="AU412" s="24" t="s">
        <v>80</v>
      </c>
    </row>
    <row r="413" spans="2:65" s="1" customFormat="1" ht="16.5" customHeight="1">
      <c r="B413" s="180"/>
      <c r="C413" s="181" t="s">
        <v>1114</v>
      </c>
      <c r="D413" s="181" t="s">
        <v>169</v>
      </c>
      <c r="E413" s="182" t="s">
        <v>252</v>
      </c>
      <c r="F413" s="183" t="s">
        <v>253</v>
      </c>
      <c r="G413" s="184" t="s">
        <v>230</v>
      </c>
      <c r="H413" s="185">
        <v>12.5</v>
      </c>
      <c r="I413" s="186"/>
      <c r="J413" s="187">
        <f>ROUND(I413*H413,2)</f>
        <v>0</v>
      </c>
      <c r="K413" s="183" t="s">
        <v>179</v>
      </c>
      <c r="L413" s="41"/>
      <c r="M413" s="188" t="s">
        <v>5</v>
      </c>
      <c r="N413" s="189" t="s">
        <v>42</v>
      </c>
      <c r="O413" s="42"/>
      <c r="P413" s="190">
        <f>O413*H413</f>
        <v>0</v>
      </c>
      <c r="Q413" s="190">
        <v>1.58E-3</v>
      </c>
      <c r="R413" s="190">
        <f>Q413*H413</f>
        <v>1.975E-2</v>
      </c>
      <c r="S413" s="190">
        <v>0</v>
      </c>
      <c r="T413" s="191">
        <f>S413*H413</f>
        <v>0</v>
      </c>
      <c r="AR413" s="24" t="s">
        <v>173</v>
      </c>
      <c r="AT413" s="24" t="s">
        <v>169</v>
      </c>
      <c r="AU413" s="24" t="s">
        <v>80</v>
      </c>
      <c r="AY413" s="24" t="s">
        <v>167</v>
      </c>
      <c r="BE413" s="192">
        <f>IF(N413="základní",J413,0)</f>
        <v>0</v>
      </c>
      <c r="BF413" s="192">
        <f>IF(N413="snížená",J413,0)</f>
        <v>0</v>
      </c>
      <c r="BG413" s="192">
        <f>IF(N413="zákl. přenesená",J413,0)</f>
        <v>0</v>
      </c>
      <c r="BH413" s="192">
        <f>IF(N413="sníž. přenesená",J413,0)</f>
        <v>0</v>
      </c>
      <c r="BI413" s="192">
        <f>IF(N413="nulová",J413,0)</f>
        <v>0</v>
      </c>
      <c r="BJ413" s="24" t="s">
        <v>78</v>
      </c>
      <c r="BK413" s="192">
        <f>ROUND(I413*H413,2)</f>
        <v>0</v>
      </c>
      <c r="BL413" s="24" t="s">
        <v>173</v>
      </c>
      <c r="BM413" s="24" t="s">
        <v>1650</v>
      </c>
    </row>
    <row r="414" spans="2:65" s="1" customFormat="1">
      <c r="B414" s="41"/>
      <c r="D414" s="193" t="s">
        <v>175</v>
      </c>
      <c r="F414" s="194" t="s">
        <v>255</v>
      </c>
      <c r="I414" s="195"/>
      <c r="L414" s="41"/>
      <c r="M414" s="196"/>
      <c r="N414" s="42"/>
      <c r="O414" s="42"/>
      <c r="P414" s="42"/>
      <c r="Q414" s="42"/>
      <c r="R414" s="42"/>
      <c r="S414" s="42"/>
      <c r="T414" s="70"/>
      <c r="AT414" s="24" t="s">
        <v>175</v>
      </c>
      <c r="AU414" s="24" t="s">
        <v>80</v>
      </c>
    </row>
    <row r="415" spans="2:65" s="1" customFormat="1" ht="16.5" customHeight="1">
      <c r="B415" s="180"/>
      <c r="C415" s="181" t="s">
        <v>1118</v>
      </c>
      <c r="D415" s="181" t="s">
        <v>169</v>
      </c>
      <c r="E415" s="182" t="s">
        <v>257</v>
      </c>
      <c r="F415" s="183" t="s">
        <v>2745</v>
      </c>
      <c r="G415" s="184" t="s">
        <v>230</v>
      </c>
      <c r="H415" s="185">
        <v>12.5</v>
      </c>
      <c r="I415" s="186"/>
      <c r="J415" s="187">
        <f>ROUND(I415*H415,2)</f>
        <v>0</v>
      </c>
      <c r="K415" s="183" t="s">
        <v>179</v>
      </c>
      <c r="L415" s="41"/>
      <c r="M415" s="188" t="s">
        <v>5</v>
      </c>
      <c r="N415" s="189" t="s">
        <v>42</v>
      </c>
      <c r="O415" s="42"/>
      <c r="P415" s="190">
        <f>O415*H415</f>
        <v>0</v>
      </c>
      <c r="Q415" s="190">
        <v>5.0000000000000001E-4</v>
      </c>
      <c r="R415" s="190">
        <f>Q415*H415</f>
        <v>6.2500000000000003E-3</v>
      </c>
      <c r="S415" s="190">
        <v>0</v>
      </c>
      <c r="T415" s="191">
        <f>S415*H415</f>
        <v>0</v>
      </c>
      <c r="AR415" s="24" t="s">
        <v>173</v>
      </c>
      <c r="AT415" s="24" t="s">
        <v>169</v>
      </c>
      <c r="AU415" s="24" t="s">
        <v>80</v>
      </c>
      <c r="AY415" s="24" t="s">
        <v>167</v>
      </c>
      <c r="BE415" s="192">
        <f>IF(N415="základní",J415,0)</f>
        <v>0</v>
      </c>
      <c r="BF415" s="192">
        <f>IF(N415="snížená",J415,0)</f>
        <v>0</v>
      </c>
      <c r="BG415" s="192">
        <f>IF(N415="zákl. přenesená",J415,0)</f>
        <v>0</v>
      </c>
      <c r="BH415" s="192">
        <f>IF(N415="sníž. přenesená",J415,0)</f>
        <v>0</v>
      </c>
      <c r="BI415" s="192">
        <f>IF(N415="nulová",J415,0)</f>
        <v>0</v>
      </c>
      <c r="BJ415" s="24" t="s">
        <v>78</v>
      </c>
      <c r="BK415" s="192">
        <f>ROUND(I415*H415,2)</f>
        <v>0</v>
      </c>
      <c r="BL415" s="24" t="s">
        <v>173</v>
      </c>
      <c r="BM415" s="24" t="s">
        <v>1651</v>
      </c>
    </row>
    <row r="416" spans="2:65" s="1" customFormat="1">
      <c r="B416" s="41"/>
      <c r="D416" s="193" t="s">
        <v>175</v>
      </c>
      <c r="F416" s="194" t="s">
        <v>2745</v>
      </c>
      <c r="I416" s="195"/>
      <c r="L416" s="41"/>
      <c r="M416" s="196"/>
      <c r="N416" s="42"/>
      <c r="O416" s="42"/>
      <c r="P416" s="42"/>
      <c r="Q416" s="42"/>
      <c r="R416" s="42"/>
      <c r="S416" s="42"/>
      <c r="T416" s="70"/>
      <c r="AT416" s="24" t="s">
        <v>175</v>
      </c>
      <c r="AU416" s="24" t="s">
        <v>80</v>
      </c>
    </row>
    <row r="417" spans="2:65" s="11" customFormat="1" ht="29.85" customHeight="1">
      <c r="B417" s="167"/>
      <c r="D417" s="168" t="s">
        <v>70</v>
      </c>
      <c r="E417" s="178" t="s">
        <v>263</v>
      </c>
      <c r="F417" s="178" t="s">
        <v>264</v>
      </c>
      <c r="I417" s="170"/>
      <c r="J417" s="179">
        <f>BK417</f>
        <v>0</v>
      </c>
      <c r="L417" s="167"/>
      <c r="M417" s="172"/>
      <c r="N417" s="173"/>
      <c r="O417" s="173"/>
      <c r="P417" s="174">
        <f>SUM(P418:P430)</f>
        <v>0</v>
      </c>
      <c r="Q417" s="173"/>
      <c r="R417" s="174">
        <f>SUM(R418:R430)</f>
        <v>0</v>
      </c>
      <c r="S417" s="173"/>
      <c r="T417" s="175">
        <f>SUM(T418:T430)</f>
        <v>0</v>
      </c>
      <c r="AR417" s="168" t="s">
        <v>78</v>
      </c>
      <c r="AT417" s="176" t="s">
        <v>70</v>
      </c>
      <c r="AU417" s="176" t="s">
        <v>78</v>
      </c>
      <c r="AY417" s="168" t="s">
        <v>167</v>
      </c>
      <c r="BK417" s="177">
        <f>SUM(BK418:BK430)</f>
        <v>0</v>
      </c>
    </row>
    <row r="418" spans="2:65" s="1" customFormat="1" ht="16.5" customHeight="1">
      <c r="B418" s="180"/>
      <c r="C418" s="181" t="s">
        <v>1124</v>
      </c>
      <c r="D418" s="181" t="s">
        <v>169</v>
      </c>
      <c r="E418" s="182" t="s">
        <v>1652</v>
      </c>
      <c r="F418" s="183" t="s">
        <v>1653</v>
      </c>
      <c r="G418" s="184" t="s">
        <v>268</v>
      </c>
      <c r="H418" s="185">
        <v>31.876000000000001</v>
      </c>
      <c r="I418" s="186"/>
      <c r="J418" s="187">
        <f>ROUND(I418*H418,2)</f>
        <v>0</v>
      </c>
      <c r="K418" s="183" t="s">
        <v>179</v>
      </c>
      <c r="L418" s="41"/>
      <c r="M418" s="188" t="s">
        <v>5</v>
      </c>
      <c r="N418" s="189" t="s">
        <v>42</v>
      </c>
      <c r="O418" s="42"/>
      <c r="P418" s="190">
        <f>O418*H418</f>
        <v>0</v>
      </c>
      <c r="Q418" s="190">
        <v>0</v>
      </c>
      <c r="R418" s="190">
        <f>Q418*H418</f>
        <v>0</v>
      </c>
      <c r="S418" s="190">
        <v>0</v>
      </c>
      <c r="T418" s="191">
        <f>S418*H418</f>
        <v>0</v>
      </c>
      <c r="AR418" s="24" t="s">
        <v>173</v>
      </c>
      <c r="AT418" s="24" t="s">
        <v>169</v>
      </c>
      <c r="AU418" s="24" t="s">
        <v>80</v>
      </c>
      <c r="AY418" s="24" t="s">
        <v>167</v>
      </c>
      <c r="BE418" s="192">
        <f>IF(N418="základní",J418,0)</f>
        <v>0</v>
      </c>
      <c r="BF418" s="192">
        <f>IF(N418="snížená",J418,0)</f>
        <v>0</v>
      </c>
      <c r="BG418" s="192">
        <f>IF(N418="zákl. přenesená",J418,0)</f>
        <v>0</v>
      </c>
      <c r="BH418" s="192">
        <f>IF(N418="sníž. přenesená",J418,0)</f>
        <v>0</v>
      </c>
      <c r="BI418" s="192">
        <f>IF(N418="nulová",J418,0)</f>
        <v>0</v>
      </c>
      <c r="BJ418" s="24" t="s">
        <v>78</v>
      </c>
      <c r="BK418" s="192">
        <f>ROUND(I418*H418,2)</f>
        <v>0</v>
      </c>
      <c r="BL418" s="24" t="s">
        <v>173</v>
      </c>
      <c r="BM418" s="24" t="s">
        <v>1654</v>
      </c>
    </row>
    <row r="419" spans="2:65" s="1" customFormat="1" ht="27">
      <c r="B419" s="41"/>
      <c r="D419" s="193" t="s">
        <v>175</v>
      </c>
      <c r="F419" s="194" t="s">
        <v>1655</v>
      </c>
      <c r="I419" s="195"/>
      <c r="L419" s="41"/>
      <c r="M419" s="196"/>
      <c r="N419" s="42"/>
      <c r="O419" s="42"/>
      <c r="P419" s="42"/>
      <c r="Q419" s="42"/>
      <c r="R419" s="42"/>
      <c r="S419" s="42"/>
      <c r="T419" s="70"/>
      <c r="AT419" s="24" t="s">
        <v>175</v>
      </c>
      <c r="AU419" s="24" t="s">
        <v>80</v>
      </c>
    </row>
    <row r="420" spans="2:65" s="1" customFormat="1" ht="16.5" customHeight="1">
      <c r="B420" s="180"/>
      <c r="C420" s="181" t="s">
        <v>442</v>
      </c>
      <c r="D420" s="181" t="s">
        <v>169</v>
      </c>
      <c r="E420" s="182" t="s">
        <v>1656</v>
      </c>
      <c r="F420" s="183" t="s">
        <v>1657</v>
      </c>
      <c r="G420" s="184" t="s">
        <v>268</v>
      </c>
      <c r="H420" s="185">
        <v>223.13200000000001</v>
      </c>
      <c r="I420" s="186"/>
      <c r="J420" s="187">
        <f>ROUND(I420*H420,2)</f>
        <v>0</v>
      </c>
      <c r="K420" s="183" t="s">
        <v>179</v>
      </c>
      <c r="L420" s="41"/>
      <c r="M420" s="188" t="s">
        <v>5</v>
      </c>
      <c r="N420" s="189" t="s">
        <v>42</v>
      </c>
      <c r="O420" s="42"/>
      <c r="P420" s="190">
        <f>O420*H420</f>
        <v>0</v>
      </c>
      <c r="Q420" s="190">
        <v>0</v>
      </c>
      <c r="R420" s="190">
        <f>Q420*H420</f>
        <v>0</v>
      </c>
      <c r="S420" s="190">
        <v>0</v>
      </c>
      <c r="T420" s="191">
        <f>S420*H420</f>
        <v>0</v>
      </c>
      <c r="AR420" s="24" t="s">
        <v>173</v>
      </c>
      <c r="AT420" s="24" t="s">
        <v>169</v>
      </c>
      <c r="AU420" s="24" t="s">
        <v>80</v>
      </c>
      <c r="AY420" s="24" t="s">
        <v>167</v>
      </c>
      <c r="BE420" s="192">
        <f>IF(N420="základní",J420,0)</f>
        <v>0</v>
      </c>
      <c r="BF420" s="192">
        <f>IF(N420="snížená",J420,0)</f>
        <v>0</v>
      </c>
      <c r="BG420" s="192">
        <f>IF(N420="zákl. přenesená",J420,0)</f>
        <v>0</v>
      </c>
      <c r="BH420" s="192">
        <f>IF(N420="sníž. přenesená",J420,0)</f>
        <v>0</v>
      </c>
      <c r="BI420" s="192">
        <f>IF(N420="nulová",J420,0)</f>
        <v>0</v>
      </c>
      <c r="BJ420" s="24" t="s">
        <v>78</v>
      </c>
      <c r="BK420" s="192">
        <f>ROUND(I420*H420,2)</f>
        <v>0</v>
      </c>
      <c r="BL420" s="24" t="s">
        <v>173</v>
      </c>
      <c r="BM420" s="24" t="s">
        <v>1658</v>
      </c>
    </row>
    <row r="421" spans="2:65" s="1" customFormat="1" ht="27">
      <c r="B421" s="41"/>
      <c r="D421" s="193" t="s">
        <v>175</v>
      </c>
      <c r="F421" s="194" t="s">
        <v>1659</v>
      </c>
      <c r="I421" s="195"/>
      <c r="L421" s="41"/>
      <c r="M421" s="196"/>
      <c r="N421" s="42"/>
      <c r="O421" s="42"/>
      <c r="P421" s="42"/>
      <c r="Q421" s="42"/>
      <c r="R421" s="42"/>
      <c r="S421" s="42"/>
      <c r="T421" s="70"/>
      <c r="AT421" s="24" t="s">
        <v>175</v>
      </c>
      <c r="AU421" s="24" t="s">
        <v>80</v>
      </c>
    </row>
    <row r="422" spans="2:65" s="12" customFormat="1">
      <c r="B422" s="198"/>
      <c r="D422" s="193" t="s">
        <v>184</v>
      </c>
      <c r="F422" s="200" t="s">
        <v>1660</v>
      </c>
      <c r="H422" s="201">
        <v>223.13200000000001</v>
      </c>
      <c r="I422" s="202"/>
      <c r="L422" s="198"/>
      <c r="M422" s="203"/>
      <c r="N422" s="204"/>
      <c r="O422" s="204"/>
      <c r="P422" s="204"/>
      <c r="Q422" s="204"/>
      <c r="R422" s="204"/>
      <c r="S422" s="204"/>
      <c r="T422" s="205"/>
      <c r="AT422" s="199" t="s">
        <v>184</v>
      </c>
      <c r="AU422" s="199" t="s">
        <v>80</v>
      </c>
      <c r="AV422" s="12" t="s">
        <v>80</v>
      </c>
      <c r="AW422" s="12" t="s">
        <v>6</v>
      </c>
      <c r="AX422" s="12" t="s">
        <v>78</v>
      </c>
      <c r="AY422" s="199" t="s">
        <v>167</v>
      </c>
    </row>
    <row r="423" spans="2:65" s="1" customFormat="1" ht="16.5" customHeight="1">
      <c r="B423" s="180"/>
      <c r="C423" s="181" t="s">
        <v>1134</v>
      </c>
      <c r="D423" s="181" t="s">
        <v>169</v>
      </c>
      <c r="E423" s="182" t="s">
        <v>1661</v>
      </c>
      <c r="F423" s="183" t="s">
        <v>1662</v>
      </c>
      <c r="G423" s="184" t="s">
        <v>268</v>
      </c>
      <c r="H423" s="185">
        <v>31.876000000000001</v>
      </c>
      <c r="I423" s="186"/>
      <c r="J423" s="187">
        <f>ROUND(I423*H423,2)</f>
        <v>0</v>
      </c>
      <c r="K423" s="183" t="s">
        <v>179</v>
      </c>
      <c r="L423" s="41"/>
      <c r="M423" s="188" t="s">
        <v>5</v>
      </c>
      <c r="N423" s="189" t="s">
        <v>42</v>
      </c>
      <c r="O423" s="42"/>
      <c r="P423" s="190">
        <f>O423*H423</f>
        <v>0</v>
      </c>
      <c r="Q423" s="190">
        <v>0</v>
      </c>
      <c r="R423" s="190">
        <f>Q423*H423</f>
        <v>0</v>
      </c>
      <c r="S423" s="190">
        <v>0</v>
      </c>
      <c r="T423" s="191">
        <f>S423*H423</f>
        <v>0</v>
      </c>
      <c r="AR423" s="24" t="s">
        <v>173</v>
      </c>
      <c r="AT423" s="24" t="s">
        <v>169</v>
      </c>
      <c r="AU423" s="24" t="s">
        <v>80</v>
      </c>
      <c r="AY423" s="24" t="s">
        <v>167</v>
      </c>
      <c r="BE423" s="192">
        <f>IF(N423="základní",J423,0)</f>
        <v>0</v>
      </c>
      <c r="BF423" s="192">
        <f>IF(N423="snížená",J423,0)</f>
        <v>0</v>
      </c>
      <c r="BG423" s="192">
        <f>IF(N423="zákl. přenesená",J423,0)</f>
        <v>0</v>
      </c>
      <c r="BH423" s="192">
        <f>IF(N423="sníž. přenesená",J423,0)</f>
        <v>0</v>
      </c>
      <c r="BI423" s="192">
        <f>IF(N423="nulová",J423,0)</f>
        <v>0</v>
      </c>
      <c r="BJ423" s="24" t="s">
        <v>78</v>
      </c>
      <c r="BK423" s="192">
        <f>ROUND(I423*H423,2)</f>
        <v>0</v>
      </c>
      <c r="BL423" s="24" t="s">
        <v>173</v>
      </c>
      <c r="BM423" s="24" t="s">
        <v>1663</v>
      </c>
    </row>
    <row r="424" spans="2:65" s="1" customFormat="1">
      <c r="B424" s="41"/>
      <c r="D424" s="193" t="s">
        <v>175</v>
      </c>
      <c r="F424" s="194" t="s">
        <v>1664</v>
      </c>
      <c r="I424" s="195"/>
      <c r="L424" s="41"/>
      <c r="M424" s="196"/>
      <c r="N424" s="42"/>
      <c r="O424" s="42"/>
      <c r="P424" s="42"/>
      <c r="Q424" s="42"/>
      <c r="R424" s="42"/>
      <c r="S424" s="42"/>
      <c r="T424" s="70"/>
      <c r="AT424" s="24" t="s">
        <v>175</v>
      </c>
      <c r="AU424" s="24" t="s">
        <v>80</v>
      </c>
    </row>
    <row r="425" spans="2:65" s="1" customFormat="1" ht="25.5" customHeight="1">
      <c r="B425" s="180"/>
      <c r="C425" s="181" t="s">
        <v>1139</v>
      </c>
      <c r="D425" s="181" t="s">
        <v>169</v>
      </c>
      <c r="E425" s="182" t="s">
        <v>1665</v>
      </c>
      <c r="F425" s="183" t="s">
        <v>279</v>
      </c>
      <c r="G425" s="184" t="s">
        <v>268</v>
      </c>
      <c r="H425" s="185">
        <v>20.056000000000001</v>
      </c>
      <c r="I425" s="186"/>
      <c r="J425" s="187">
        <f>ROUND(I425*H425,2)</f>
        <v>0</v>
      </c>
      <c r="K425" s="183" t="s">
        <v>179</v>
      </c>
      <c r="L425" s="41"/>
      <c r="M425" s="188" t="s">
        <v>5</v>
      </c>
      <c r="N425" s="189" t="s">
        <v>42</v>
      </c>
      <c r="O425" s="42"/>
      <c r="P425" s="190">
        <f>O425*H425</f>
        <v>0</v>
      </c>
      <c r="Q425" s="190">
        <v>0</v>
      </c>
      <c r="R425" s="190">
        <f>Q425*H425</f>
        <v>0</v>
      </c>
      <c r="S425" s="190">
        <v>0</v>
      </c>
      <c r="T425" s="191">
        <f>S425*H425</f>
        <v>0</v>
      </c>
      <c r="AR425" s="24" t="s">
        <v>173</v>
      </c>
      <c r="AT425" s="24" t="s">
        <v>169</v>
      </c>
      <c r="AU425" s="24" t="s">
        <v>80</v>
      </c>
      <c r="AY425" s="24" t="s">
        <v>167</v>
      </c>
      <c r="BE425" s="192">
        <f>IF(N425="základní",J425,0)</f>
        <v>0</v>
      </c>
      <c r="BF425" s="192">
        <f>IF(N425="snížená",J425,0)</f>
        <v>0</v>
      </c>
      <c r="BG425" s="192">
        <f>IF(N425="zákl. přenesená",J425,0)</f>
        <v>0</v>
      </c>
      <c r="BH425" s="192">
        <f>IF(N425="sníž. přenesená",J425,0)</f>
        <v>0</v>
      </c>
      <c r="BI425" s="192">
        <f>IF(N425="nulová",J425,0)</f>
        <v>0</v>
      </c>
      <c r="BJ425" s="24" t="s">
        <v>78</v>
      </c>
      <c r="BK425" s="192">
        <f>ROUND(I425*H425,2)</f>
        <v>0</v>
      </c>
      <c r="BL425" s="24" t="s">
        <v>173</v>
      </c>
      <c r="BM425" s="24" t="s">
        <v>1666</v>
      </c>
    </row>
    <row r="426" spans="2:65" s="1" customFormat="1" ht="27">
      <c r="B426" s="41"/>
      <c r="D426" s="193" t="s">
        <v>175</v>
      </c>
      <c r="F426" s="194" t="s">
        <v>281</v>
      </c>
      <c r="I426" s="195"/>
      <c r="L426" s="41"/>
      <c r="M426" s="196"/>
      <c r="N426" s="42"/>
      <c r="O426" s="42"/>
      <c r="P426" s="42"/>
      <c r="Q426" s="42"/>
      <c r="R426" s="42"/>
      <c r="S426" s="42"/>
      <c r="T426" s="70"/>
      <c r="AT426" s="24" t="s">
        <v>175</v>
      </c>
      <c r="AU426" s="24" t="s">
        <v>80</v>
      </c>
    </row>
    <row r="427" spans="2:65" s="12" customFormat="1">
      <c r="B427" s="198"/>
      <c r="D427" s="193" t="s">
        <v>184</v>
      </c>
      <c r="E427" s="199" t="s">
        <v>5</v>
      </c>
      <c r="F427" s="200" t="s">
        <v>1667</v>
      </c>
      <c r="H427" s="201">
        <v>20.056000000000001</v>
      </c>
      <c r="I427" s="202"/>
      <c r="L427" s="198"/>
      <c r="M427" s="203"/>
      <c r="N427" s="204"/>
      <c r="O427" s="204"/>
      <c r="P427" s="204"/>
      <c r="Q427" s="204"/>
      <c r="R427" s="204"/>
      <c r="S427" s="204"/>
      <c r="T427" s="205"/>
      <c r="AT427" s="199" t="s">
        <v>184</v>
      </c>
      <c r="AU427" s="199" t="s">
        <v>80</v>
      </c>
      <c r="AV427" s="12" t="s">
        <v>80</v>
      </c>
      <c r="AW427" s="12" t="s">
        <v>35</v>
      </c>
      <c r="AX427" s="12" t="s">
        <v>78</v>
      </c>
      <c r="AY427" s="199" t="s">
        <v>167</v>
      </c>
    </row>
    <row r="428" spans="2:65" s="1" customFormat="1" ht="25.5" customHeight="1">
      <c r="B428" s="180"/>
      <c r="C428" s="181" t="s">
        <v>1143</v>
      </c>
      <c r="D428" s="181" t="s">
        <v>169</v>
      </c>
      <c r="E428" s="182" t="s">
        <v>1668</v>
      </c>
      <c r="F428" s="183" t="s">
        <v>1669</v>
      </c>
      <c r="G428" s="184" t="s">
        <v>268</v>
      </c>
      <c r="H428" s="185">
        <v>11.82</v>
      </c>
      <c r="I428" s="186"/>
      <c r="J428" s="187">
        <f>ROUND(I428*H428,2)</f>
        <v>0</v>
      </c>
      <c r="K428" s="183" t="s">
        <v>179</v>
      </c>
      <c r="L428" s="41"/>
      <c r="M428" s="188" t="s">
        <v>5</v>
      </c>
      <c r="N428" s="189" t="s">
        <v>42</v>
      </c>
      <c r="O428" s="42"/>
      <c r="P428" s="190">
        <f>O428*H428</f>
        <v>0</v>
      </c>
      <c r="Q428" s="190">
        <v>0</v>
      </c>
      <c r="R428" s="190">
        <f>Q428*H428</f>
        <v>0</v>
      </c>
      <c r="S428" s="190">
        <v>0</v>
      </c>
      <c r="T428" s="191">
        <f>S428*H428</f>
        <v>0</v>
      </c>
      <c r="AR428" s="24" t="s">
        <v>173</v>
      </c>
      <c r="AT428" s="24" t="s">
        <v>169</v>
      </c>
      <c r="AU428" s="24" t="s">
        <v>80</v>
      </c>
      <c r="AY428" s="24" t="s">
        <v>167</v>
      </c>
      <c r="BE428" s="192">
        <f>IF(N428="základní",J428,0)</f>
        <v>0</v>
      </c>
      <c r="BF428" s="192">
        <f>IF(N428="snížená",J428,0)</f>
        <v>0</v>
      </c>
      <c r="BG428" s="192">
        <f>IF(N428="zákl. přenesená",J428,0)</f>
        <v>0</v>
      </c>
      <c r="BH428" s="192">
        <f>IF(N428="sníž. přenesená",J428,0)</f>
        <v>0</v>
      </c>
      <c r="BI428" s="192">
        <f>IF(N428="nulová",J428,0)</f>
        <v>0</v>
      </c>
      <c r="BJ428" s="24" t="s">
        <v>78</v>
      </c>
      <c r="BK428" s="192">
        <f>ROUND(I428*H428,2)</f>
        <v>0</v>
      </c>
      <c r="BL428" s="24" t="s">
        <v>173</v>
      </c>
      <c r="BM428" s="24" t="s">
        <v>1670</v>
      </c>
    </row>
    <row r="429" spans="2:65" s="1" customFormat="1" ht="27">
      <c r="B429" s="41"/>
      <c r="D429" s="193" t="s">
        <v>175</v>
      </c>
      <c r="F429" s="194" t="s">
        <v>571</v>
      </c>
      <c r="I429" s="195"/>
      <c r="L429" s="41"/>
      <c r="M429" s="196"/>
      <c r="N429" s="42"/>
      <c r="O429" s="42"/>
      <c r="P429" s="42"/>
      <c r="Q429" s="42"/>
      <c r="R429" s="42"/>
      <c r="S429" s="42"/>
      <c r="T429" s="70"/>
      <c r="AT429" s="24" t="s">
        <v>175</v>
      </c>
      <c r="AU429" s="24" t="s">
        <v>80</v>
      </c>
    </row>
    <row r="430" spans="2:65" s="12" customFormat="1">
      <c r="B430" s="198"/>
      <c r="D430" s="193" t="s">
        <v>184</v>
      </c>
      <c r="E430" s="199" t="s">
        <v>5</v>
      </c>
      <c r="F430" s="200" t="s">
        <v>1671</v>
      </c>
      <c r="H430" s="201">
        <v>11.82</v>
      </c>
      <c r="I430" s="202"/>
      <c r="L430" s="198"/>
      <c r="M430" s="203"/>
      <c r="N430" s="204"/>
      <c r="O430" s="204"/>
      <c r="P430" s="204"/>
      <c r="Q430" s="204"/>
      <c r="R430" s="204"/>
      <c r="S430" s="204"/>
      <c r="T430" s="205"/>
      <c r="AT430" s="199" t="s">
        <v>184</v>
      </c>
      <c r="AU430" s="199" t="s">
        <v>80</v>
      </c>
      <c r="AV430" s="12" t="s">
        <v>80</v>
      </c>
      <c r="AW430" s="12" t="s">
        <v>35</v>
      </c>
      <c r="AX430" s="12" t="s">
        <v>78</v>
      </c>
      <c r="AY430" s="199" t="s">
        <v>167</v>
      </c>
    </row>
    <row r="431" spans="2:65" s="11" customFormat="1" ht="29.85" customHeight="1">
      <c r="B431" s="167"/>
      <c r="D431" s="168" t="s">
        <v>70</v>
      </c>
      <c r="E431" s="178" t="s">
        <v>282</v>
      </c>
      <c r="F431" s="178" t="s">
        <v>283</v>
      </c>
      <c r="I431" s="170"/>
      <c r="J431" s="179">
        <f>BK431</f>
        <v>0</v>
      </c>
      <c r="L431" s="167"/>
      <c r="M431" s="172"/>
      <c r="N431" s="173"/>
      <c r="O431" s="173"/>
      <c r="P431" s="174">
        <f>SUM(P432:P433)</f>
        <v>0</v>
      </c>
      <c r="Q431" s="173"/>
      <c r="R431" s="174">
        <f>SUM(R432:R433)</f>
        <v>0</v>
      </c>
      <c r="S431" s="173"/>
      <c r="T431" s="175">
        <f>SUM(T432:T433)</f>
        <v>0</v>
      </c>
      <c r="AR431" s="168" t="s">
        <v>78</v>
      </c>
      <c r="AT431" s="176" t="s">
        <v>70</v>
      </c>
      <c r="AU431" s="176" t="s">
        <v>78</v>
      </c>
      <c r="AY431" s="168" t="s">
        <v>167</v>
      </c>
      <c r="BK431" s="177">
        <f>SUM(BK432:BK433)</f>
        <v>0</v>
      </c>
    </row>
    <row r="432" spans="2:65" s="1" customFormat="1" ht="16.5" customHeight="1">
      <c r="B432" s="180"/>
      <c r="C432" s="181" t="s">
        <v>1146</v>
      </c>
      <c r="D432" s="181" t="s">
        <v>169</v>
      </c>
      <c r="E432" s="182" t="s">
        <v>1672</v>
      </c>
      <c r="F432" s="183" t="s">
        <v>1673</v>
      </c>
      <c r="G432" s="184" t="s">
        <v>268</v>
      </c>
      <c r="H432" s="185">
        <v>42.432000000000002</v>
      </c>
      <c r="I432" s="186"/>
      <c r="J432" s="187">
        <f>ROUND(I432*H432,2)</f>
        <v>0</v>
      </c>
      <c r="K432" s="183" t="s">
        <v>179</v>
      </c>
      <c r="L432" s="41"/>
      <c r="M432" s="188" t="s">
        <v>5</v>
      </c>
      <c r="N432" s="189" t="s">
        <v>42</v>
      </c>
      <c r="O432" s="42"/>
      <c r="P432" s="190">
        <f>O432*H432</f>
        <v>0</v>
      </c>
      <c r="Q432" s="190">
        <v>0</v>
      </c>
      <c r="R432" s="190">
        <f>Q432*H432</f>
        <v>0</v>
      </c>
      <c r="S432" s="190">
        <v>0</v>
      </c>
      <c r="T432" s="191">
        <f>S432*H432</f>
        <v>0</v>
      </c>
      <c r="AR432" s="24" t="s">
        <v>173</v>
      </c>
      <c r="AT432" s="24" t="s">
        <v>169</v>
      </c>
      <c r="AU432" s="24" t="s">
        <v>80</v>
      </c>
      <c r="AY432" s="24" t="s">
        <v>167</v>
      </c>
      <c r="BE432" s="192">
        <f>IF(N432="základní",J432,0)</f>
        <v>0</v>
      </c>
      <c r="BF432" s="192">
        <f>IF(N432="snížená",J432,0)</f>
        <v>0</v>
      </c>
      <c r="BG432" s="192">
        <f>IF(N432="zákl. přenesená",J432,0)</f>
        <v>0</v>
      </c>
      <c r="BH432" s="192">
        <f>IF(N432="sníž. přenesená",J432,0)</f>
        <v>0</v>
      </c>
      <c r="BI432" s="192">
        <f>IF(N432="nulová",J432,0)</f>
        <v>0</v>
      </c>
      <c r="BJ432" s="24" t="s">
        <v>78</v>
      </c>
      <c r="BK432" s="192">
        <f>ROUND(I432*H432,2)</f>
        <v>0</v>
      </c>
      <c r="BL432" s="24" t="s">
        <v>173</v>
      </c>
      <c r="BM432" s="24" t="s">
        <v>1674</v>
      </c>
    </row>
    <row r="433" spans="2:65" s="1" customFormat="1" ht="27">
      <c r="B433" s="41"/>
      <c r="D433" s="193" t="s">
        <v>175</v>
      </c>
      <c r="F433" s="194" t="s">
        <v>1675</v>
      </c>
      <c r="I433" s="195"/>
      <c r="L433" s="41"/>
      <c r="M433" s="196"/>
      <c r="N433" s="42"/>
      <c r="O433" s="42"/>
      <c r="P433" s="42"/>
      <c r="Q433" s="42"/>
      <c r="R433" s="42"/>
      <c r="S433" s="42"/>
      <c r="T433" s="70"/>
      <c r="AT433" s="24" t="s">
        <v>175</v>
      </c>
      <c r="AU433" s="24" t="s">
        <v>80</v>
      </c>
    </row>
    <row r="434" spans="2:65" s="11" customFormat="1" ht="37.35" customHeight="1">
      <c r="B434" s="167"/>
      <c r="D434" s="168" t="s">
        <v>70</v>
      </c>
      <c r="E434" s="169" t="s">
        <v>288</v>
      </c>
      <c r="F434" s="169" t="s">
        <v>289</v>
      </c>
      <c r="I434" s="170"/>
      <c r="J434" s="171">
        <f>BK434</f>
        <v>0</v>
      </c>
      <c r="L434" s="167"/>
      <c r="M434" s="172"/>
      <c r="N434" s="173"/>
      <c r="O434" s="173"/>
      <c r="P434" s="174">
        <f>P435</f>
        <v>0</v>
      </c>
      <c r="Q434" s="173"/>
      <c r="R434" s="174">
        <f>R435</f>
        <v>0</v>
      </c>
      <c r="S434" s="173"/>
      <c r="T434" s="175">
        <f>T435</f>
        <v>0</v>
      </c>
      <c r="AR434" s="168" t="s">
        <v>80</v>
      </c>
      <c r="AT434" s="176" t="s">
        <v>70</v>
      </c>
      <c r="AU434" s="176" t="s">
        <v>71</v>
      </c>
      <c r="AY434" s="168" t="s">
        <v>167</v>
      </c>
      <c r="BK434" s="177">
        <f>BK435</f>
        <v>0</v>
      </c>
    </row>
    <row r="435" spans="2:65" s="11" customFormat="1" ht="19.899999999999999" customHeight="1">
      <c r="B435" s="167"/>
      <c r="D435" s="168" t="s">
        <v>70</v>
      </c>
      <c r="E435" s="178" t="s">
        <v>290</v>
      </c>
      <c r="F435" s="178" t="s">
        <v>291</v>
      </c>
      <c r="I435" s="170"/>
      <c r="J435" s="179">
        <f>BK435</f>
        <v>0</v>
      </c>
      <c r="L435" s="167"/>
      <c r="M435" s="172"/>
      <c r="N435" s="173"/>
      <c r="O435" s="173"/>
      <c r="P435" s="174">
        <f>SUM(P436:P447)</f>
        <v>0</v>
      </c>
      <c r="Q435" s="173"/>
      <c r="R435" s="174">
        <f>SUM(R436:R447)</f>
        <v>0</v>
      </c>
      <c r="S435" s="173"/>
      <c r="T435" s="175">
        <f>SUM(T436:T447)</f>
        <v>0</v>
      </c>
      <c r="AR435" s="168" t="s">
        <v>80</v>
      </c>
      <c r="AT435" s="176" t="s">
        <v>70</v>
      </c>
      <c r="AU435" s="176" t="s">
        <v>78</v>
      </c>
      <c r="AY435" s="168" t="s">
        <v>167</v>
      </c>
      <c r="BK435" s="177">
        <f>SUM(BK436:BK447)</f>
        <v>0</v>
      </c>
    </row>
    <row r="436" spans="2:65" s="1" customFormat="1" ht="25.5" customHeight="1">
      <c r="B436" s="180"/>
      <c r="C436" s="181" t="s">
        <v>1152</v>
      </c>
      <c r="D436" s="181" t="s">
        <v>169</v>
      </c>
      <c r="E436" s="182" t="s">
        <v>468</v>
      </c>
      <c r="F436" s="183" t="s">
        <v>1676</v>
      </c>
      <c r="G436" s="184" t="s">
        <v>209</v>
      </c>
      <c r="H436" s="185">
        <v>1</v>
      </c>
      <c r="I436" s="186"/>
      <c r="J436" s="187">
        <f>ROUND(I436*H436,2)</f>
        <v>0</v>
      </c>
      <c r="K436" s="183" t="s">
        <v>5</v>
      </c>
      <c r="L436" s="41"/>
      <c r="M436" s="188" t="s">
        <v>5</v>
      </c>
      <c r="N436" s="189" t="s">
        <v>42</v>
      </c>
      <c r="O436" s="42"/>
      <c r="P436" s="190">
        <f>O436*H436</f>
        <v>0</v>
      </c>
      <c r="Q436" s="190">
        <v>0</v>
      </c>
      <c r="R436" s="190">
        <f>Q436*H436</f>
        <v>0</v>
      </c>
      <c r="S436" s="190">
        <v>0</v>
      </c>
      <c r="T436" s="191">
        <f>S436*H436</f>
        <v>0</v>
      </c>
      <c r="AR436" s="24" t="s">
        <v>256</v>
      </c>
      <c r="AT436" s="24" t="s">
        <v>169</v>
      </c>
      <c r="AU436" s="24" t="s">
        <v>80</v>
      </c>
      <c r="AY436" s="24" t="s">
        <v>167</v>
      </c>
      <c r="BE436" s="192">
        <f>IF(N436="základní",J436,0)</f>
        <v>0</v>
      </c>
      <c r="BF436" s="192">
        <f>IF(N436="snížená",J436,0)</f>
        <v>0</v>
      </c>
      <c r="BG436" s="192">
        <f>IF(N436="zákl. přenesená",J436,0)</f>
        <v>0</v>
      </c>
      <c r="BH436" s="192">
        <f>IF(N436="sníž. přenesená",J436,0)</f>
        <v>0</v>
      </c>
      <c r="BI436" s="192">
        <f>IF(N436="nulová",J436,0)</f>
        <v>0</v>
      </c>
      <c r="BJ436" s="24" t="s">
        <v>78</v>
      </c>
      <c r="BK436" s="192">
        <f>ROUND(I436*H436,2)</f>
        <v>0</v>
      </c>
      <c r="BL436" s="24" t="s">
        <v>256</v>
      </c>
      <c r="BM436" s="24" t="s">
        <v>1677</v>
      </c>
    </row>
    <row r="437" spans="2:65" s="1" customFormat="1" ht="27">
      <c r="B437" s="41"/>
      <c r="D437" s="193" t="s">
        <v>175</v>
      </c>
      <c r="F437" s="194" t="s">
        <v>1678</v>
      </c>
      <c r="I437" s="195"/>
      <c r="L437" s="41"/>
      <c r="M437" s="196"/>
      <c r="N437" s="42"/>
      <c r="O437" s="42"/>
      <c r="P437" s="42"/>
      <c r="Q437" s="42"/>
      <c r="R437" s="42"/>
      <c r="S437" s="42"/>
      <c r="T437" s="70"/>
      <c r="AT437" s="24" t="s">
        <v>175</v>
      </c>
      <c r="AU437" s="24" t="s">
        <v>80</v>
      </c>
    </row>
    <row r="438" spans="2:65" s="1" customFormat="1" ht="27">
      <c r="B438" s="41"/>
      <c r="D438" s="193" t="s">
        <v>182</v>
      </c>
      <c r="F438" s="197" t="s">
        <v>1337</v>
      </c>
      <c r="I438" s="195"/>
      <c r="L438" s="41"/>
      <c r="M438" s="196"/>
      <c r="N438" s="42"/>
      <c r="O438" s="42"/>
      <c r="P438" s="42"/>
      <c r="Q438" s="42"/>
      <c r="R438" s="42"/>
      <c r="S438" s="42"/>
      <c r="T438" s="70"/>
      <c r="AT438" s="24" t="s">
        <v>182</v>
      </c>
      <c r="AU438" s="24" t="s">
        <v>80</v>
      </c>
    </row>
    <row r="439" spans="2:65" s="12" customFormat="1">
      <c r="B439" s="198"/>
      <c r="D439" s="193" t="s">
        <v>184</v>
      </c>
      <c r="E439" s="199" t="s">
        <v>5</v>
      </c>
      <c r="F439" s="200" t="s">
        <v>78</v>
      </c>
      <c r="H439" s="201">
        <v>1</v>
      </c>
      <c r="I439" s="202"/>
      <c r="L439" s="198"/>
      <c r="M439" s="203"/>
      <c r="N439" s="204"/>
      <c r="O439" s="204"/>
      <c r="P439" s="204"/>
      <c r="Q439" s="204"/>
      <c r="R439" s="204"/>
      <c r="S439" s="204"/>
      <c r="T439" s="205"/>
      <c r="AT439" s="199" t="s">
        <v>184</v>
      </c>
      <c r="AU439" s="199" t="s">
        <v>80</v>
      </c>
      <c r="AV439" s="12" t="s">
        <v>80</v>
      </c>
      <c r="AW439" s="12" t="s">
        <v>35</v>
      </c>
      <c r="AX439" s="12" t="s">
        <v>78</v>
      </c>
      <c r="AY439" s="199" t="s">
        <v>167</v>
      </c>
    </row>
    <row r="440" spans="2:65" s="1" customFormat="1" ht="25.5" customHeight="1">
      <c r="B440" s="180"/>
      <c r="C440" s="181" t="s">
        <v>1157</v>
      </c>
      <c r="D440" s="181" t="s">
        <v>169</v>
      </c>
      <c r="E440" s="182" t="s">
        <v>472</v>
      </c>
      <c r="F440" s="183" t="s">
        <v>1679</v>
      </c>
      <c r="G440" s="184" t="s">
        <v>203</v>
      </c>
      <c r="H440" s="185">
        <v>65</v>
      </c>
      <c r="I440" s="186"/>
      <c r="J440" s="187">
        <f>ROUND(I440*H440,2)</f>
        <v>0</v>
      </c>
      <c r="K440" s="183" t="s">
        <v>5</v>
      </c>
      <c r="L440" s="41"/>
      <c r="M440" s="188" t="s">
        <v>5</v>
      </c>
      <c r="N440" s="189" t="s">
        <v>42</v>
      </c>
      <c r="O440" s="42"/>
      <c r="P440" s="190">
        <f>O440*H440</f>
        <v>0</v>
      </c>
      <c r="Q440" s="190">
        <v>0</v>
      </c>
      <c r="R440" s="190">
        <f>Q440*H440</f>
        <v>0</v>
      </c>
      <c r="S440" s="190">
        <v>0</v>
      </c>
      <c r="T440" s="191">
        <f>S440*H440</f>
        <v>0</v>
      </c>
      <c r="AR440" s="24" t="s">
        <v>256</v>
      </c>
      <c r="AT440" s="24" t="s">
        <v>169</v>
      </c>
      <c r="AU440" s="24" t="s">
        <v>80</v>
      </c>
      <c r="AY440" s="24" t="s">
        <v>167</v>
      </c>
      <c r="BE440" s="192">
        <f>IF(N440="základní",J440,0)</f>
        <v>0</v>
      </c>
      <c r="BF440" s="192">
        <f>IF(N440="snížená",J440,0)</f>
        <v>0</v>
      </c>
      <c r="BG440" s="192">
        <f>IF(N440="zákl. přenesená",J440,0)</f>
        <v>0</v>
      </c>
      <c r="BH440" s="192">
        <f>IF(N440="sníž. přenesená",J440,0)</f>
        <v>0</v>
      </c>
      <c r="BI440" s="192">
        <f>IF(N440="nulová",J440,0)</f>
        <v>0</v>
      </c>
      <c r="BJ440" s="24" t="s">
        <v>78</v>
      </c>
      <c r="BK440" s="192">
        <f>ROUND(I440*H440,2)</f>
        <v>0</v>
      </c>
      <c r="BL440" s="24" t="s">
        <v>256</v>
      </c>
      <c r="BM440" s="24" t="s">
        <v>1680</v>
      </c>
    </row>
    <row r="441" spans="2:65" s="1" customFormat="1" ht="27">
      <c r="B441" s="41"/>
      <c r="D441" s="193" t="s">
        <v>175</v>
      </c>
      <c r="F441" s="194" t="s">
        <v>1679</v>
      </c>
      <c r="I441" s="195"/>
      <c r="L441" s="41"/>
      <c r="M441" s="196"/>
      <c r="N441" s="42"/>
      <c r="O441" s="42"/>
      <c r="P441" s="42"/>
      <c r="Q441" s="42"/>
      <c r="R441" s="42"/>
      <c r="S441" s="42"/>
      <c r="T441" s="70"/>
      <c r="AT441" s="24" t="s">
        <v>175</v>
      </c>
      <c r="AU441" s="24" t="s">
        <v>80</v>
      </c>
    </row>
    <row r="442" spans="2:65" s="1" customFormat="1" ht="27">
      <c r="B442" s="41"/>
      <c r="D442" s="193" t="s">
        <v>182</v>
      </c>
      <c r="F442" s="197" t="s">
        <v>1337</v>
      </c>
      <c r="I442" s="195"/>
      <c r="L442" s="41"/>
      <c r="M442" s="196"/>
      <c r="N442" s="42"/>
      <c r="O442" s="42"/>
      <c r="P442" s="42"/>
      <c r="Q442" s="42"/>
      <c r="R442" s="42"/>
      <c r="S442" s="42"/>
      <c r="T442" s="70"/>
      <c r="AT442" s="24" t="s">
        <v>182</v>
      </c>
      <c r="AU442" s="24" t="s">
        <v>80</v>
      </c>
    </row>
    <row r="443" spans="2:65" s="12" customFormat="1">
      <c r="B443" s="198"/>
      <c r="D443" s="193" t="s">
        <v>184</v>
      </c>
      <c r="E443" s="199" t="s">
        <v>5</v>
      </c>
      <c r="F443" s="200" t="s">
        <v>1081</v>
      </c>
      <c r="H443" s="201">
        <v>65</v>
      </c>
      <c r="I443" s="202"/>
      <c r="L443" s="198"/>
      <c r="M443" s="203"/>
      <c r="N443" s="204"/>
      <c r="O443" s="204"/>
      <c r="P443" s="204"/>
      <c r="Q443" s="204"/>
      <c r="R443" s="204"/>
      <c r="S443" s="204"/>
      <c r="T443" s="205"/>
      <c r="AT443" s="199" t="s">
        <v>184</v>
      </c>
      <c r="AU443" s="199" t="s">
        <v>80</v>
      </c>
      <c r="AV443" s="12" t="s">
        <v>80</v>
      </c>
      <c r="AW443" s="12" t="s">
        <v>35</v>
      </c>
      <c r="AX443" s="12" t="s">
        <v>78</v>
      </c>
      <c r="AY443" s="199" t="s">
        <v>167</v>
      </c>
    </row>
    <row r="444" spans="2:65" s="1" customFormat="1" ht="25.5" customHeight="1">
      <c r="B444" s="180"/>
      <c r="C444" s="181" t="s">
        <v>1162</v>
      </c>
      <c r="D444" s="181" t="s">
        <v>169</v>
      </c>
      <c r="E444" s="182" t="s">
        <v>1681</v>
      </c>
      <c r="F444" s="183" t="s">
        <v>1682</v>
      </c>
      <c r="G444" s="184" t="s">
        <v>209</v>
      </c>
      <c r="H444" s="185">
        <v>1</v>
      </c>
      <c r="I444" s="186"/>
      <c r="J444" s="187">
        <f>ROUND(I444*H444,2)</f>
        <v>0</v>
      </c>
      <c r="K444" s="183" t="s">
        <v>5</v>
      </c>
      <c r="L444" s="41"/>
      <c r="M444" s="188" t="s">
        <v>5</v>
      </c>
      <c r="N444" s="189" t="s">
        <v>42</v>
      </c>
      <c r="O444" s="42"/>
      <c r="P444" s="190">
        <f>O444*H444</f>
        <v>0</v>
      </c>
      <c r="Q444" s="190">
        <v>0</v>
      </c>
      <c r="R444" s="190">
        <f>Q444*H444</f>
        <v>0</v>
      </c>
      <c r="S444" s="190">
        <v>0</v>
      </c>
      <c r="T444" s="191">
        <f>S444*H444</f>
        <v>0</v>
      </c>
      <c r="AR444" s="24" t="s">
        <v>256</v>
      </c>
      <c r="AT444" s="24" t="s">
        <v>169</v>
      </c>
      <c r="AU444" s="24" t="s">
        <v>80</v>
      </c>
      <c r="AY444" s="24" t="s">
        <v>167</v>
      </c>
      <c r="BE444" s="192">
        <f>IF(N444="základní",J444,0)</f>
        <v>0</v>
      </c>
      <c r="BF444" s="192">
        <f>IF(N444="snížená",J444,0)</f>
        <v>0</v>
      </c>
      <c r="BG444" s="192">
        <f>IF(N444="zákl. přenesená",J444,0)</f>
        <v>0</v>
      </c>
      <c r="BH444" s="192">
        <f>IF(N444="sníž. přenesená",J444,0)</f>
        <v>0</v>
      </c>
      <c r="BI444" s="192">
        <f>IF(N444="nulová",J444,0)</f>
        <v>0</v>
      </c>
      <c r="BJ444" s="24" t="s">
        <v>78</v>
      </c>
      <c r="BK444" s="192">
        <f>ROUND(I444*H444,2)</f>
        <v>0</v>
      </c>
      <c r="BL444" s="24" t="s">
        <v>256</v>
      </c>
      <c r="BM444" s="24" t="s">
        <v>1683</v>
      </c>
    </row>
    <row r="445" spans="2:65" s="1" customFormat="1">
      <c r="B445" s="41"/>
      <c r="D445" s="193" t="s">
        <v>175</v>
      </c>
      <c r="F445" s="194" t="s">
        <v>1682</v>
      </c>
      <c r="I445" s="195"/>
      <c r="L445" s="41"/>
      <c r="M445" s="196"/>
      <c r="N445" s="42"/>
      <c r="O445" s="42"/>
      <c r="P445" s="42"/>
      <c r="Q445" s="42"/>
      <c r="R445" s="42"/>
      <c r="S445" s="42"/>
      <c r="T445" s="70"/>
      <c r="AT445" s="24" t="s">
        <v>175</v>
      </c>
      <c r="AU445" s="24" t="s">
        <v>80</v>
      </c>
    </row>
    <row r="446" spans="2:65" s="1" customFormat="1" ht="27">
      <c r="B446" s="41"/>
      <c r="D446" s="193" t="s">
        <v>182</v>
      </c>
      <c r="F446" s="197" t="s">
        <v>1337</v>
      </c>
      <c r="I446" s="195"/>
      <c r="L446" s="41"/>
      <c r="M446" s="196"/>
      <c r="N446" s="42"/>
      <c r="O446" s="42"/>
      <c r="P446" s="42"/>
      <c r="Q446" s="42"/>
      <c r="R446" s="42"/>
      <c r="S446" s="42"/>
      <c r="T446" s="70"/>
      <c r="AT446" s="24" t="s">
        <v>182</v>
      </c>
      <c r="AU446" s="24" t="s">
        <v>80</v>
      </c>
    </row>
    <row r="447" spans="2:65" s="12" customFormat="1">
      <c r="B447" s="198"/>
      <c r="D447" s="193" t="s">
        <v>184</v>
      </c>
      <c r="E447" s="199" t="s">
        <v>5</v>
      </c>
      <c r="F447" s="200" t="s">
        <v>78</v>
      </c>
      <c r="H447" s="201">
        <v>1</v>
      </c>
      <c r="I447" s="202"/>
      <c r="L447" s="198"/>
      <c r="M447" s="234"/>
      <c r="N447" s="235"/>
      <c r="O447" s="235"/>
      <c r="P447" s="235"/>
      <c r="Q447" s="235"/>
      <c r="R447" s="235"/>
      <c r="S447" s="235"/>
      <c r="T447" s="236"/>
      <c r="AT447" s="199" t="s">
        <v>184</v>
      </c>
      <c r="AU447" s="199" t="s">
        <v>80</v>
      </c>
      <c r="AV447" s="12" t="s">
        <v>80</v>
      </c>
      <c r="AW447" s="12" t="s">
        <v>35</v>
      </c>
      <c r="AX447" s="12" t="s">
        <v>78</v>
      </c>
      <c r="AY447" s="199" t="s">
        <v>167</v>
      </c>
    </row>
    <row r="448" spans="2:65" s="1" customFormat="1" ht="6.95" customHeight="1">
      <c r="B448" s="56"/>
      <c r="C448" s="57"/>
      <c r="D448" s="57"/>
      <c r="E448" s="57"/>
      <c r="F448" s="57"/>
      <c r="G448" s="57"/>
      <c r="H448" s="57"/>
      <c r="I448" s="134"/>
      <c r="J448" s="57"/>
      <c r="K448" s="57"/>
      <c r="L448" s="41"/>
    </row>
  </sheetData>
  <autoFilter ref="C92:K447"/>
  <mergeCells count="13">
    <mergeCell ref="E85:H85"/>
    <mergeCell ref="G1:H1"/>
    <mergeCell ref="L2:V2"/>
    <mergeCell ref="E49:H49"/>
    <mergeCell ref="E51:H51"/>
    <mergeCell ref="J55:J56"/>
    <mergeCell ref="E81:H81"/>
    <mergeCell ref="E83:H83"/>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15"/>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7"/>
      <c r="C1" s="107"/>
      <c r="D1" s="108" t="s">
        <v>1</v>
      </c>
      <c r="E1" s="107"/>
      <c r="F1" s="109" t="s">
        <v>128</v>
      </c>
      <c r="G1" s="458" t="s">
        <v>129</v>
      </c>
      <c r="H1" s="458"/>
      <c r="I1" s="110"/>
      <c r="J1" s="109" t="s">
        <v>130</v>
      </c>
      <c r="K1" s="108" t="s">
        <v>131</v>
      </c>
      <c r="L1" s="109" t="s">
        <v>132</v>
      </c>
      <c r="M1" s="109"/>
      <c r="N1" s="109"/>
      <c r="O1" s="109"/>
      <c r="P1" s="109"/>
      <c r="Q1" s="109"/>
      <c r="R1" s="109"/>
      <c r="S1" s="109"/>
      <c r="T1" s="10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55" t="s">
        <v>8</v>
      </c>
      <c r="M2" s="456"/>
      <c r="N2" s="456"/>
      <c r="O2" s="456"/>
      <c r="P2" s="456"/>
      <c r="Q2" s="456"/>
      <c r="R2" s="456"/>
      <c r="S2" s="456"/>
      <c r="T2" s="456"/>
      <c r="U2" s="456"/>
      <c r="V2" s="456"/>
      <c r="AT2" s="24" t="s">
        <v>106</v>
      </c>
    </row>
    <row r="3" spans="1:70" ht="6.95" customHeight="1">
      <c r="B3" s="25"/>
      <c r="C3" s="26"/>
      <c r="D3" s="26"/>
      <c r="E3" s="26"/>
      <c r="F3" s="26"/>
      <c r="G3" s="26"/>
      <c r="H3" s="26"/>
      <c r="I3" s="111"/>
      <c r="J3" s="26"/>
      <c r="K3" s="27"/>
      <c r="AT3" s="24" t="s">
        <v>80</v>
      </c>
    </row>
    <row r="4" spans="1:70" ht="36.950000000000003" customHeight="1">
      <c r="B4" s="28"/>
      <c r="C4" s="29"/>
      <c r="D4" s="30" t="s">
        <v>133</v>
      </c>
      <c r="E4" s="29"/>
      <c r="F4" s="29"/>
      <c r="G4" s="29"/>
      <c r="H4" s="29"/>
      <c r="I4" s="112"/>
      <c r="J4" s="29"/>
      <c r="K4" s="31"/>
      <c r="M4" s="32" t="s">
        <v>13</v>
      </c>
      <c r="AT4" s="24" t="s">
        <v>6</v>
      </c>
    </row>
    <row r="5" spans="1:70" ht="6.95" customHeight="1">
      <c r="B5" s="28"/>
      <c r="C5" s="29"/>
      <c r="D5" s="29"/>
      <c r="E5" s="29"/>
      <c r="F5" s="29"/>
      <c r="G5" s="29"/>
      <c r="H5" s="29"/>
      <c r="I5" s="112"/>
      <c r="J5" s="29"/>
      <c r="K5" s="31"/>
    </row>
    <row r="6" spans="1:70" ht="15">
      <c r="B6" s="28"/>
      <c r="C6" s="29"/>
      <c r="D6" s="37" t="s">
        <v>19</v>
      </c>
      <c r="E6" s="29"/>
      <c r="F6" s="29"/>
      <c r="G6" s="29"/>
      <c r="H6" s="29"/>
      <c r="I6" s="112"/>
      <c r="J6" s="29"/>
      <c r="K6" s="31"/>
    </row>
    <row r="7" spans="1:70" ht="16.5" customHeight="1">
      <c r="B7" s="28"/>
      <c r="C7" s="29"/>
      <c r="D7" s="29"/>
      <c r="E7" s="459" t="str">
        <f>'Rekapitulace stavby'!K6</f>
        <v>Rekonstrukce ČOV v Sanatoriu Jablunkov, a.s.</v>
      </c>
      <c r="F7" s="465"/>
      <c r="G7" s="465"/>
      <c r="H7" s="465"/>
      <c r="I7" s="112"/>
      <c r="J7" s="29"/>
      <c r="K7" s="31"/>
    </row>
    <row r="8" spans="1:70" ht="15">
      <c r="B8" s="28"/>
      <c r="C8" s="29"/>
      <c r="D8" s="37" t="s">
        <v>134</v>
      </c>
      <c r="E8" s="29"/>
      <c r="F8" s="29"/>
      <c r="G8" s="29"/>
      <c r="H8" s="29"/>
      <c r="I8" s="112"/>
      <c r="J8" s="29"/>
      <c r="K8" s="31"/>
    </row>
    <row r="9" spans="1:70" s="1" customFormat="1" ht="16.5" customHeight="1">
      <c r="B9" s="41"/>
      <c r="C9" s="42"/>
      <c r="D9" s="42"/>
      <c r="E9" s="459" t="s">
        <v>135</v>
      </c>
      <c r="F9" s="460"/>
      <c r="G9" s="460"/>
      <c r="H9" s="460"/>
      <c r="I9" s="113"/>
      <c r="J9" s="42"/>
      <c r="K9" s="45"/>
    </row>
    <row r="10" spans="1:70" s="1" customFormat="1" ht="15">
      <c r="B10" s="41"/>
      <c r="C10" s="42"/>
      <c r="D10" s="37" t="s">
        <v>136</v>
      </c>
      <c r="E10" s="42"/>
      <c r="F10" s="42"/>
      <c r="G10" s="42"/>
      <c r="H10" s="42"/>
      <c r="I10" s="113"/>
      <c r="J10" s="42"/>
      <c r="K10" s="45"/>
    </row>
    <row r="11" spans="1:70" s="1" customFormat="1" ht="36.950000000000003" customHeight="1">
      <c r="B11" s="41"/>
      <c r="C11" s="42"/>
      <c r="D11" s="42"/>
      <c r="E11" s="461" t="s">
        <v>1684</v>
      </c>
      <c r="F11" s="460"/>
      <c r="G11" s="460"/>
      <c r="H11" s="460"/>
      <c r="I11" s="113"/>
      <c r="J11" s="42"/>
      <c r="K11" s="45"/>
    </row>
    <row r="12" spans="1:70" s="1" customFormat="1">
      <c r="B12" s="41"/>
      <c r="C12" s="42"/>
      <c r="D12" s="42"/>
      <c r="E12" s="42"/>
      <c r="F12" s="42"/>
      <c r="G12" s="42"/>
      <c r="H12" s="42"/>
      <c r="I12" s="113"/>
      <c r="J12" s="42"/>
      <c r="K12" s="45"/>
    </row>
    <row r="13" spans="1:70" s="1" customFormat="1" ht="14.45" customHeight="1">
      <c r="B13" s="41"/>
      <c r="C13" s="42"/>
      <c r="D13" s="37" t="s">
        <v>21</v>
      </c>
      <c r="E13" s="42"/>
      <c r="F13" s="35" t="s">
        <v>5</v>
      </c>
      <c r="G13" s="42"/>
      <c r="H13" s="42"/>
      <c r="I13" s="114" t="s">
        <v>22</v>
      </c>
      <c r="J13" s="35" t="s">
        <v>5</v>
      </c>
      <c r="K13" s="45"/>
    </row>
    <row r="14" spans="1:70" s="1" customFormat="1" ht="14.45" customHeight="1">
      <c r="B14" s="41"/>
      <c r="C14" s="42"/>
      <c r="D14" s="37" t="s">
        <v>23</v>
      </c>
      <c r="E14" s="42"/>
      <c r="F14" s="35" t="s">
        <v>24</v>
      </c>
      <c r="G14" s="42"/>
      <c r="H14" s="42"/>
      <c r="I14" s="114" t="s">
        <v>25</v>
      </c>
      <c r="J14" s="115" t="str">
        <f>'Rekapitulace stavby'!AN8</f>
        <v>9. 7. 2018</v>
      </c>
      <c r="K14" s="45"/>
    </row>
    <row r="15" spans="1:70" s="1" customFormat="1" ht="10.9" customHeight="1">
      <c r="B15" s="41"/>
      <c r="C15" s="42"/>
      <c r="D15" s="42"/>
      <c r="E15" s="42"/>
      <c r="F15" s="42"/>
      <c r="G15" s="42"/>
      <c r="H15" s="42"/>
      <c r="I15" s="113"/>
      <c r="J15" s="42"/>
      <c r="K15" s="45"/>
    </row>
    <row r="16" spans="1:70" s="1" customFormat="1" ht="14.45" customHeight="1">
      <c r="B16" s="41"/>
      <c r="C16" s="42"/>
      <c r="D16" s="37" t="s">
        <v>27</v>
      </c>
      <c r="E16" s="42"/>
      <c r="F16" s="42"/>
      <c r="G16" s="42"/>
      <c r="H16" s="42"/>
      <c r="I16" s="114" t="s">
        <v>28</v>
      </c>
      <c r="J16" s="35" t="s">
        <v>5</v>
      </c>
      <c r="K16" s="45"/>
    </row>
    <row r="17" spans="2:11" s="1" customFormat="1" ht="18" customHeight="1">
      <c r="B17" s="41"/>
      <c r="C17" s="42"/>
      <c r="D17" s="42"/>
      <c r="E17" s="35" t="s">
        <v>29</v>
      </c>
      <c r="F17" s="42"/>
      <c r="G17" s="42"/>
      <c r="H17" s="42"/>
      <c r="I17" s="114" t="s">
        <v>30</v>
      </c>
      <c r="J17" s="35" t="s">
        <v>5</v>
      </c>
      <c r="K17" s="45"/>
    </row>
    <row r="18" spans="2:11" s="1" customFormat="1" ht="6.95" customHeight="1">
      <c r="B18" s="41"/>
      <c r="C18" s="42"/>
      <c r="D18" s="42"/>
      <c r="E18" s="42"/>
      <c r="F18" s="42"/>
      <c r="G18" s="42"/>
      <c r="H18" s="42"/>
      <c r="I18" s="113"/>
      <c r="J18" s="42"/>
      <c r="K18" s="45"/>
    </row>
    <row r="19" spans="2:11" s="1" customFormat="1" ht="14.45" customHeight="1">
      <c r="B19" s="41"/>
      <c r="C19" s="42"/>
      <c r="D19" s="37" t="s">
        <v>31</v>
      </c>
      <c r="E19" s="42"/>
      <c r="F19" s="42"/>
      <c r="G19" s="42"/>
      <c r="H19" s="42"/>
      <c r="I19" s="114"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14" t="s">
        <v>30</v>
      </c>
      <c r="J20" s="35" t="str">
        <f>IF('Rekapitulace stavby'!AN14="Vyplň údaj","",IF('Rekapitulace stavby'!AN14="","",'Rekapitulace stavby'!AN14))</f>
        <v/>
      </c>
      <c r="K20" s="45"/>
    </row>
    <row r="21" spans="2:11" s="1" customFormat="1" ht="6.95" customHeight="1">
      <c r="B21" s="41"/>
      <c r="C21" s="42"/>
      <c r="D21" s="42"/>
      <c r="E21" s="42"/>
      <c r="F21" s="42"/>
      <c r="G21" s="42"/>
      <c r="H21" s="42"/>
      <c r="I21" s="113"/>
      <c r="J21" s="42"/>
      <c r="K21" s="45"/>
    </row>
    <row r="22" spans="2:11" s="1" customFormat="1" ht="14.45" customHeight="1">
      <c r="B22" s="41"/>
      <c r="C22" s="42"/>
      <c r="D22" s="37" t="s">
        <v>33</v>
      </c>
      <c r="E22" s="42"/>
      <c r="F22" s="42"/>
      <c r="G22" s="42"/>
      <c r="H22" s="42"/>
      <c r="I22" s="114" t="s">
        <v>28</v>
      </c>
      <c r="J22" s="35" t="s">
        <v>5</v>
      </c>
      <c r="K22" s="45"/>
    </row>
    <row r="23" spans="2:11" s="1" customFormat="1" ht="18" customHeight="1">
      <c r="B23" s="41"/>
      <c r="C23" s="42"/>
      <c r="D23" s="42"/>
      <c r="E23" s="35" t="s">
        <v>34</v>
      </c>
      <c r="F23" s="42"/>
      <c r="G23" s="42"/>
      <c r="H23" s="42"/>
      <c r="I23" s="114" t="s">
        <v>30</v>
      </c>
      <c r="J23" s="35" t="s">
        <v>5</v>
      </c>
      <c r="K23" s="45"/>
    </row>
    <row r="24" spans="2:11" s="1" customFormat="1" ht="6.95" customHeight="1">
      <c r="B24" s="41"/>
      <c r="C24" s="42"/>
      <c r="D24" s="42"/>
      <c r="E24" s="42"/>
      <c r="F24" s="42"/>
      <c r="G24" s="42"/>
      <c r="H24" s="42"/>
      <c r="I24" s="113"/>
      <c r="J24" s="42"/>
      <c r="K24" s="45"/>
    </row>
    <row r="25" spans="2:11" s="1" customFormat="1" ht="14.45" customHeight="1">
      <c r="B25" s="41"/>
      <c r="C25" s="42"/>
      <c r="D25" s="37" t="s">
        <v>36</v>
      </c>
      <c r="E25" s="42"/>
      <c r="F25" s="42"/>
      <c r="G25" s="42"/>
      <c r="H25" s="42"/>
      <c r="I25" s="113"/>
      <c r="J25" s="42"/>
      <c r="K25" s="45"/>
    </row>
    <row r="26" spans="2:11" s="7" customFormat="1" ht="16.5" customHeight="1">
      <c r="B26" s="116"/>
      <c r="C26" s="117"/>
      <c r="D26" s="117"/>
      <c r="E26" s="423" t="s">
        <v>5</v>
      </c>
      <c r="F26" s="423"/>
      <c r="G26" s="423"/>
      <c r="H26" s="423"/>
      <c r="I26" s="118"/>
      <c r="J26" s="117"/>
      <c r="K26" s="119"/>
    </row>
    <row r="27" spans="2:11" s="1" customFormat="1" ht="6.95" customHeight="1">
      <c r="B27" s="41"/>
      <c r="C27" s="42"/>
      <c r="D27" s="42"/>
      <c r="E27" s="42"/>
      <c r="F27" s="42"/>
      <c r="G27" s="42"/>
      <c r="H27" s="42"/>
      <c r="I27" s="113"/>
      <c r="J27" s="42"/>
      <c r="K27" s="45"/>
    </row>
    <row r="28" spans="2:11" s="1" customFormat="1" ht="6.95" customHeight="1">
      <c r="B28" s="41"/>
      <c r="C28" s="42"/>
      <c r="D28" s="68"/>
      <c r="E28" s="68"/>
      <c r="F28" s="68"/>
      <c r="G28" s="68"/>
      <c r="H28" s="68"/>
      <c r="I28" s="120"/>
      <c r="J28" s="68"/>
      <c r="K28" s="121"/>
    </row>
    <row r="29" spans="2:11" s="1" customFormat="1" ht="25.35" customHeight="1">
      <c r="B29" s="41"/>
      <c r="C29" s="42"/>
      <c r="D29" s="122" t="s">
        <v>37</v>
      </c>
      <c r="E29" s="42"/>
      <c r="F29" s="42"/>
      <c r="G29" s="42"/>
      <c r="H29" s="42"/>
      <c r="I29" s="113"/>
      <c r="J29" s="123">
        <f>ROUND(J88,2)</f>
        <v>0</v>
      </c>
      <c r="K29" s="45"/>
    </row>
    <row r="30" spans="2:11" s="1" customFormat="1" ht="6.95" customHeight="1">
      <c r="B30" s="41"/>
      <c r="C30" s="42"/>
      <c r="D30" s="68"/>
      <c r="E30" s="68"/>
      <c r="F30" s="68"/>
      <c r="G30" s="68"/>
      <c r="H30" s="68"/>
      <c r="I30" s="120"/>
      <c r="J30" s="68"/>
      <c r="K30" s="121"/>
    </row>
    <row r="31" spans="2:11" s="1" customFormat="1" ht="14.45" customHeight="1">
      <c r="B31" s="41"/>
      <c r="C31" s="42"/>
      <c r="D31" s="42"/>
      <c r="E31" s="42"/>
      <c r="F31" s="46" t="s">
        <v>39</v>
      </c>
      <c r="G31" s="42"/>
      <c r="H31" s="42"/>
      <c r="I31" s="124" t="s">
        <v>38</v>
      </c>
      <c r="J31" s="46" t="s">
        <v>40</v>
      </c>
      <c r="K31" s="45"/>
    </row>
    <row r="32" spans="2:11" s="1" customFormat="1" ht="14.45" customHeight="1">
      <c r="B32" s="41"/>
      <c r="C32" s="42"/>
      <c r="D32" s="49" t="s">
        <v>41</v>
      </c>
      <c r="E32" s="49" t="s">
        <v>42</v>
      </c>
      <c r="F32" s="125">
        <f>ROUND(SUM(BE88:BE214), 2)</f>
        <v>0</v>
      </c>
      <c r="G32" s="42"/>
      <c r="H32" s="42"/>
      <c r="I32" s="126">
        <v>0.21</v>
      </c>
      <c r="J32" s="125">
        <f>ROUND(ROUND((SUM(BE88:BE214)), 2)*I32, 2)</f>
        <v>0</v>
      </c>
      <c r="K32" s="45"/>
    </row>
    <row r="33" spans="2:11" s="1" customFormat="1" ht="14.45" customHeight="1">
      <c r="B33" s="41"/>
      <c r="C33" s="42"/>
      <c r="D33" s="42"/>
      <c r="E33" s="49" t="s">
        <v>43</v>
      </c>
      <c r="F33" s="125">
        <f>ROUND(SUM(BF88:BF214), 2)</f>
        <v>0</v>
      </c>
      <c r="G33" s="42"/>
      <c r="H33" s="42"/>
      <c r="I33" s="126">
        <v>0.15</v>
      </c>
      <c r="J33" s="125">
        <f>ROUND(ROUND((SUM(BF88:BF214)), 2)*I33, 2)</f>
        <v>0</v>
      </c>
      <c r="K33" s="45"/>
    </row>
    <row r="34" spans="2:11" s="1" customFormat="1" ht="14.45" hidden="1" customHeight="1">
      <c r="B34" s="41"/>
      <c r="C34" s="42"/>
      <c r="D34" s="42"/>
      <c r="E34" s="49" t="s">
        <v>44</v>
      </c>
      <c r="F34" s="125">
        <f>ROUND(SUM(BG88:BG214), 2)</f>
        <v>0</v>
      </c>
      <c r="G34" s="42"/>
      <c r="H34" s="42"/>
      <c r="I34" s="126">
        <v>0.21</v>
      </c>
      <c r="J34" s="125">
        <v>0</v>
      </c>
      <c r="K34" s="45"/>
    </row>
    <row r="35" spans="2:11" s="1" customFormat="1" ht="14.45" hidden="1" customHeight="1">
      <c r="B35" s="41"/>
      <c r="C35" s="42"/>
      <c r="D35" s="42"/>
      <c r="E35" s="49" t="s">
        <v>45</v>
      </c>
      <c r="F35" s="125">
        <f>ROUND(SUM(BH88:BH214), 2)</f>
        <v>0</v>
      </c>
      <c r="G35" s="42"/>
      <c r="H35" s="42"/>
      <c r="I35" s="126">
        <v>0.15</v>
      </c>
      <c r="J35" s="125">
        <v>0</v>
      </c>
      <c r="K35" s="45"/>
    </row>
    <row r="36" spans="2:11" s="1" customFormat="1" ht="14.45" hidden="1" customHeight="1">
      <c r="B36" s="41"/>
      <c r="C36" s="42"/>
      <c r="D36" s="42"/>
      <c r="E36" s="49" t="s">
        <v>46</v>
      </c>
      <c r="F36" s="125">
        <f>ROUND(SUM(BI88:BI214), 2)</f>
        <v>0</v>
      </c>
      <c r="G36" s="42"/>
      <c r="H36" s="42"/>
      <c r="I36" s="126">
        <v>0</v>
      </c>
      <c r="J36" s="125">
        <v>0</v>
      </c>
      <c r="K36" s="45"/>
    </row>
    <row r="37" spans="2:11" s="1" customFormat="1" ht="6.95" customHeight="1">
      <c r="B37" s="41"/>
      <c r="C37" s="42"/>
      <c r="D37" s="42"/>
      <c r="E37" s="42"/>
      <c r="F37" s="42"/>
      <c r="G37" s="42"/>
      <c r="H37" s="42"/>
      <c r="I37" s="113"/>
      <c r="J37" s="42"/>
      <c r="K37" s="45"/>
    </row>
    <row r="38" spans="2:11" s="1" customFormat="1" ht="25.35" customHeight="1">
      <c r="B38" s="41"/>
      <c r="C38" s="127"/>
      <c r="D38" s="128" t="s">
        <v>47</v>
      </c>
      <c r="E38" s="71"/>
      <c r="F38" s="71"/>
      <c r="G38" s="129" t="s">
        <v>48</v>
      </c>
      <c r="H38" s="130" t="s">
        <v>49</v>
      </c>
      <c r="I38" s="131"/>
      <c r="J38" s="132">
        <f>SUM(J29:J36)</f>
        <v>0</v>
      </c>
      <c r="K38" s="133"/>
    </row>
    <row r="39" spans="2:11" s="1" customFormat="1" ht="14.45" customHeight="1">
      <c r="B39" s="56"/>
      <c r="C39" s="57"/>
      <c r="D39" s="57"/>
      <c r="E39" s="57"/>
      <c r="F39" s="57"/>
      <c r="G39" s="57"/>
      <c r="H39" s="57"/>
      <c r="I39" s="134"/>
      <c r="J39" s="57"/>
      <c r="K39" s="58"/>
    </row>
    <row r="43" spans="2:11" s="1" customFormat="1" ht="6.95" customHeight="1">
      <c r="B43" s="59"/>
      <c r="C43" s="60"/>
      <c r="D43" s="60"/>
      <c r="E43" s="60"/>
      <c r="F43" s="60"/>
      <c r="G43" s="60"/>
      <c r="H43" s="60"/>
      <c r="I43" s="135"/>
      <c r="J43" s="60"/>
      <c r="K43" s="136"/>
    </row>
    <row r="44" spans="2:11" s="1" customFormat="1" ht="36.950000000000003" customHeight="1">
      <c r="B44" s="41"/>
      <c r="C44" s="30" t="s">
        <v>138</v>
      </c>
      <c r="D44" s="42"/>
      <c r="E44" s="42"/>
      <c r="F44" s="42"/>
      <c r="G44" s="42"/>
      <c r="H44" s="42"/>
      <c r="I44" s="113"/>
      <c r="J44" s="42"/>
      <c r="K44" s="45"/>
    </row>
    <row r="45" spans="2:11" s="1" customFormat="1" ht="6.95" customHeight="1">
      <c r="B45" s="41"/>
      <c r="C45" s="42"/>
      <c r="D45" s="42"/>
      <c r="E45" s="42"/>
      <c r="F45" s="42"/>
      <c r="G45" s="42"/>
      <c r="H45" s="42"/>
      <c r="I45" s="113"/>
      <c r="J45" s="42"/>
      <c r="K45" s="45"/>
    </row>
    <row r="46" spans="2:11" s="1" customFormat="1" ht="14.45" customHeight="1">
      <c r="B46" s="41"/>
      <c r="C46" s="37" t="s">
        <v>19</v>
      </c>
      <c r="D46" s="42"/>
      <c r="E46" s="42"/>
      <c r="F46" s="42"/>
      <c r="G46" s="42"/>
      <c r="H46" s="42"/>
      <c r="I46" s="113"/>
      <c r="J46" s="42"/>
      <c r="K46" s="45"/>
    </row>
    <row r="47" spans="2:11" s="1" customFormat="1" ht="16.5" customHeight="1">
      <c r="B47" s="41"/>
      <c r="C47" s="42"/>
      <c r="D47" s="42"/>
      <c r="E47" s="459" t="str">
        <f>E7</f>
        <v>Rekonstrukce ČOV v Sanatoriu Jablunkov, a.s.</v>
      </c>
      <c r="F47" s="465"/>
      <c r="G47" s="465"/>
      <c r="H47" s="465"/>
      <c r="I47" s="113"/>
      <c r="J47" s="42"/>
      <c r="K47" s="45"/>
    </row>
    <row r="48" spans="2:11" ht="15">
      <c r="B48" s="28"/>
      <c r="C48" s="37" t="s">
        <v>134</v>
      </c>
      <c r="D48" s="29"/>
      <c r="E48" s="29"/>
      <c r="F48" s="29"/>
      <c r="G48" s="29"/>
      <c r="H48" s="29"/>
      <c r="I48" s="112"/>
      <c r="J48" s="29"/>
      <c r="K48" s="31"/>
    </row>
    <row r="49" spans="2:47" s="1" customFormat="1" ht="16.5" customHeight="1">
      <c r="B49" s="41"/>
      <c r="C49" s="42"/>
      <c r="D49" s="42"/>
      <c r="E49" s="459" t="s">
        <v>135</v>
      </c>
      <c r="F49" s="460"/>
      <c r="G49" s="460"/>
      <c r="H49" s="460"/>
      <c r="I49" s="113"/>
      <c r="J49" s="42"/>
      <c r="K49" s="45"/>
    </row>
    <row r="50" spans="2:47" s="1" customFormat="1" ht="14.45" customHeight="1">
      <c r="B50" s="41"/>
      <c r="C50" s="37" t="s">
        <v>136</v>
      </c>
      <c r="D50" s="42"/>
      <c r="E50" s="42"/>
      <c r="F50" s="42"/>
      <c r="G50" s="42"/>
      <c r="H50" s="42"/>
      <c r="I50" s="113"/>
      <c r="J50" s="42"/>
      <c r="K50" s="45"/>
    </row>
    <row r="51" spans="2:47" s="1" customFormat="1" ht="17.25" customHeight="1">
      <c r="B51" s="41"/>
      <c r="C51" s="42"/>
      <c r="D51" s="42"/>
      <c r="E51" s="461" t="str">
        <f>E11</f>
        <v>008 - SO 108 Zpevněné plochy</v>
      </c>
      <c r="F51" s="460"/>
      <c r="G51" s="460"/>
      <c r="H51" s="460"/>
      <c r="I51" s="113"/>
      <c r="J51" s="42"/>
      <c r="K51" s="45"/>
    </row>
    <row r="52" spans="2:47" s="1" customFormat="1" ht="6.95" customHeight="1">
      <c r="B52" s="41"/>
      <c r="C52" s="42"/>
      <c r="D52" s="42"/>
      <c r="E52" s="42"/>
      <c r="F52" s="42"/>
      <c r="G52" s="42"/>
      <c r="H52" s="42"/>
      <c r="I52" s="113"/>
      <c r="J52" s="42"/>
      <c r="K52" s="45"/>
    </row>
    <row r="53" spans="2:47" s="1" customFormat="1" ht="18" customHeight="1">
      <c r="B53" s="41"/>
      <c r="C53" s="37" t="s">
        <v>23</v>
      </c>
      <c r="D53" s="42"/>
      <c r="E53" s="42"/>
      <c r="F53" s="35" t="str">
        <f>F14</f>
        <v xml:space="preserve"> </v>
      </c>
      <c r="G53" s="42"/>
      <c r="H53" s="42"/>
      <c r="I53" s="114" t="s">
        <v>25</v>
      </c>
      <c r="J53" s="115" t="str">
        <f>IF(J14="","",J14)</f>
        <v>9. 7. 2018</v>
      </c>
      <c r="K53" s="45"/>
    </row>
    <row r="54" spans="2:47" s="1" customFormat="1" ht="6.95" customHeight="1">
      <c r="B54" s="41"/>
      <c r="C54" s="42"/>
      <c r="D54" s="42"/>
      <c r="E54" s="42"/>
      <c r="F54" s="42"/>
      <c r="G54" s="42"/>
      <c r="H54" s="42"/>
      <c r="I54" s="113"/>
      <c r="J54" s="42"/>
      <c r="K54" s="45"/>
    </row>
    <row r="55" spans="2:47" s="1" customFormat="1" ht="15">
      <c r="B55" s="41"/>
      <c r="C55" s="37" t="s">
        <v>27</v>
      </c>
      <c r="D55" s="42"/>
      <c r="E55" s="42"/>
      <c r="F55" s="35" t="str">
        <f>E17</f>
        <v>Sanatorium Jablunkov a.s.</v>
      </c>
      <c r="G55" s="42"/>
      <c r="H55" s="42"/>
      <c r="I55" s="114" t="s">
        <v>33</v>
      </c>
      <c r="J55" s="423" t="str">
        <f>E23</f>
        <v>Sweco Hydroprojekt a.s., divize Morava</v>
      </c>
      <c r="K55" s="45"/>
    </row>
    <row r="56" spans="2:47" s="1" customFormat="1" ht="14.45" customHeight="1">
      <c r="B56" s="41"/>
      <c r="C56" s="37" t="s">
        <v>31</v>
      </c>
      <c r="D56" s="42"/>
      <c r="E56" s="42"/>
      <c r="F56" s="35" t="str">
        <f>IF(E20="","",E20)</f>
        <v/>
      </c>
      <c r="G56" s="42"/>
      <c r="H56" s="42"/>
      <c r="I56" s="113"/>
      <c r="J56" s="462"/>
      <c r="K56" s="45"/>
    </row>
    <row r="57" spans="2:47" s="1" customFormat="1" ht="10.35" customHeight="1">
      <c r="B57" s="41"/>
      <c r="C57" s="42"/>
      <c r="D57" s="42"/>
      <c r="E57" s="42"/>
      <c r="F57" s="42"/>
      <c r="G57" s="42"/>
      <c r="H57" s="42"/>
      <c r="I57" s="113"/>
      <c r="J57" s="42"/>
      <c r="K57" s="45"/>
    </row>
    <row r="58" spans="2:47" s="1" customFormat="1" ht="29.25" customHeight="1">
      <c r="B58" s="41"/>
      <c r="C58" s="137" t="s">
        <v>139</v>
      </c>
      <c r="D58" s="127"/>
      <c r="E58" s="127"/>
      <c r="F58" s="127"/>
      <c r="G58" s="127"/>
      <c r="H58" s="127"/>
      <c r="I58" s="138"/>
      <c r="J58" s="139" t="s">
        <v>140</v>
      </c>
      <c r="K58" s="140"/>
    </row>
    <row r="59" spans="2:47" s="1" customFormat="1" ht="10.35" customHeight="1">
      <c r="B59" s="41"/>
      <c r="C59" s="42"/>
      <c r="D59" s="42"/>
      <c r="E59" s="42"/>
      <c r="F59" s="42"/>
      <c r="G59" s="42"/>
      <c r="H59" s="42"/>
      <c r="I59" s="113"/>
      <c r="J59" s="42"/>
      <c r="K59" s="45"/>
    </row>
    <row r="60" spans="2:47" s="1" customFormat="1" ht="29.25" customHeight="1">
      <c r="B60" s="41"/>
      <c r="C60" s="141" t="s">
        <v>141</v>
      </c>
      <c r="D60" s="42"/>
      <c r="E60" s="42"/>
      <c r="F60" s="42"/>
      <c r="G60" s="42"/>
      <c r="H60" s="42"/>
      <c r="I60" s="113"/>
      <c r="J60" s="123">
        <f>J88</f>
        <v>0</v>
      </c>
      <c r="K60" s="45"/>
      <c r="AU60" s="24" t="s">
        <v>142</v>
      </c>
    </row>
    <row r="61" spans="2:47" s="8" customFormat="1" ht="24.95" customHeight="1">
      <c r="B61" s="142"/>
      <c r="C61" s="143"/>
      <c r="D61" s="144" t="s">
        <v>143</v>
      </c>
      <c r="E61" s="145"/>
      <c r="F61" s="145"/>
      <c r="G61" s="145"/>
      <c r="H61" s="145"/>
      <c r="I61" s="146"/>
      <c r="J61" s="147">
        <f>J89</f>
        <v>0</v>
      </c>
      <c r="K61" s="148"/>
    </row>
    <row r="62" spans="2:47" s="9" customFormat="1" ht="19.899999999999999" customHeight="1">
      <c r="B62" s="149"/>
      <c r="C62" s="150"/>
      <c r="D62" s="151" t="s">
        <v>144</v>
      </c>
      <c r="E62" s="152"/>
      <c r="F62" s="152"/>
      <c r="G62" s="152"/>
      <c r="H62" s="152"/>
      <c r="I62" s="153"/>
      <c r="J62" s="154">
        <f>J90</f>
        <v>0</v>
      </c>
      <c r="K62" s="155"/>
    </row>
    <row r="63" spans="2:47" s="9" customFormat="1" ht="19.899999999999999" customHeight="1">
      <c r="B63" s="149"/>
      <c r="C63" s="150"/>
      <c r="D63" s="151" t="s">
        <v>321</v>
      </c>
      <c r="E63" s="152"/>
      <c r="F63" s="152"/>
      <c r="G63" s="152"/>
      <c r="H63" s="152"/>
      <c r="I63" s="153"/>
      <c r="J63" s="154">
        <f>J142</f>
        <v>0</v>
      </c>
      <c r="K63" s="155"/>
    </row>
    <row r="64" spans="2:47" s="9" customFormat="1" ht="19.899999999999999" customHeight="1">
      <c r="B64" s="149"/>
      <c r="C64" s="150"/>
      <c r="D64" s="151" t="s">
        <v>145</v>
      </c>
      <c r="E64" s="152"/>
      <c r="F64" s="152"/>
      <c r="G64" s="152"/>
      <c r="H64" s="152"/>
      <c r="I64" s="153"/>
      <c r="J64" s="154">
        <f>J174</f>
        <v>0</v>
      </c>
      <c r="K64" s="155"/>
    </row>
    <row r="65" spans="2:12" s="9" customFormat="1" ht="19.899999999999999" customHeight="1">
      <c r="B65" s="149"/>
      <c r="C65" s="150"/>
      <c r="D65" s="151" t="s">
        <v>146</v>
      </c>
      <c r="E65" s="152"/>
      <c r="F65" s="152"/>
      <c r="G65" s="152"/>
      <c r="H65" s="152"/>
      <c r="I65" s="153"/>
      <c r="J65" s="154">
        <f>J204</f>
        <v>0</v>
      </c>
      <c r="K65" s="155"/>
    </row>
    <row r="66" spans="2:12" s="9" customFormat="1" ht="19.899999999999999" customHeight="1">
      <c r="B66" s="149"/>
      <c r="C66" s="150"/>
      <c r="D66" s="151" t="s">
        <v>147</v>
      </c>
      <c r="E66" s="152"/>
      <c r="F66" s="152"/>
      <c r="G66" s="152"/>
      <c r="H66" s="152"/>
      <c r="I66" s="153"/>
      <c r="J66" s="154">
        <f>J212</f>
        <v>0</v>
      </c>
      <c r="K66" s="155"/>
    </row>
    <row r="67" spans="2:12" s="1" customFormat="1" ht="21.75" customHeight="1">
      <c r="B67" s="41"/>
      <c r="C67" s="42"/>
      <c r="D67" s="42"/>
      <c r="E67" s="42"/>
      <c r="F67" s="42"/>
      <c r="G67" s="42"/>
      <c r="H67" s="42"/>
      <c r="I67" s="113"/>
      <c r="J67" s="42"/>
      <c r="K67" s="45"/>
    </row>
    <row r="68" spans="2:12" s="1" customFormat="1" ht="6.95" customHeight="1">
      <c r="B68" s="56"/>
      <c r="C68" s="57"/>
      <c r="D68" s="57"/>
      <c r="E68" s="57"/>
      <c r="F68" s="57"/>
      <c r="G68" s="57"/>
      <c r="H68" s="57"/>
      <c r="I68" s="134"/>
      <c r="J68" s="57"/>
      <c r="K68" s="58"/>
    </row>
    <row r="72" spans="2:12" s="1" customFormat="1" ht="6.95" customHeight="1">
      <c r="B72" s="59"/>
      <c r="C72" s="60"/>
      <c r="D72" s="60"/>
      <c r="E72" s="60"/>
      <c r="F72" s="60"/>
      <c r="G72" s="60"/>
      <c r="H72" s="60"/>
      <c r="I72" s="135"/>
      <c r="J72" s="60"/>
      <c r="K72" s="60"/>
      <c r="L72" s="41"/>
    </row>
    <row r="73" spans="2:12" s="1" customFormat="1" ht="36.950000000000003" customHeight="1">
      <c r="B73" s="41"/>
      <c r="C73" s="61" t="s">
        <v>151</v>
      </c>
      <c r="L73" s="41"/>
    </row>
    <row r="74" spans="2:12" s="1" customFormat="1" ht="6.95" customHeight="1">
      <c r="B74" s="41"/>
      <c r="L74" s="41"/>
    </row>
    <row r="75" spans="2:12" s="1" customFormat="1" ht="14.45" customHeight="1">
      <c r="B75" s="41"/>
      <c r="C75" s="63" t="s">
        <v>19</v>
      </c>
      <c r="L75" s="41"/>
    </row>
    <row r="76" spans="2:12" s="1" customFormat="1" ht="16.5" customHeight="1">
      <c r="B76" s="41"/>
      <c r="E76" s="463" t="str">
        <f>E7</f>
        <v>Rekonstrukce ČOV v Sanatoriu Jablunkov, a.s.</v>
      </c>
      <c r="F76" s="464"/>
      <c r="G76" s="464"/>
      <c r="H76" s="464"/>
      <c r="L76" s="41"/>
    </row>
    <row r="77" spans="2:12" ht="15">
      <c r="B77" s="28"/>
      <c r="C77" s="63" t="s">
        <v>134</v>
      </c>
      <c r="L77" s="28"/>
    </row>
    <row r="78" spans="2:12" s="1" customFormat="1" ht="16.5" customHeight="1">
      <c r="B78" s="41"/>
      <c r="E78" s="463" t="s">
        <v>135</v>
      </c>
      <c r="F78" s="457"/>
      <c r="G78" s="457"/>
      <c r="H78" s="457"/>
      <c r="L78" s="41"/>
    </row>
    <row r="79" spans="2:12" s="1" customFormat="1" ht="14.45" customHeight="1">
      <c r="B79" s="41"/>
      <c r="C79" s="63" t="s">
        <v>136</v>
      </c>
      <c r="L79" s="41"/>
    </row>
    <row r="80" spans="2:12" s="1" customFormat="1" ht="17.25" customHeight="1">
      <c r="B80" s="41"/>
      <c r="E80" s="434" t="str">
        <f>E11</f>
        <v>008 - SO 108 Zpevněné plochy</v>
      </c>
      <c r="F80" s="457"/>
      <c r="G80" s="457"/>
      <c r="H80" s="457"/>
      <c r="L80" s="41"/>
    </row>
    <row r="81" spans="2:65" s="1" customFormat="1" ht="6.95" customHeight="1">
      <c r="B81" s="41"/>
      <c r="L81" s="41"/>
    </row>
    <row r="82" spans="2:65" s="1" customFormat="1" ht="18" customHeight="1">
      <c r="B82" s="41"/>
      <c r="C82" s="63" t="s">
        <v>23</v>
      </c>
      <c r="F82" s="156" t="str">
        <f>F14</f>
        <v xml:space="preserve"> </v>
      </c>
      <c r="I82" s="157" t="s">
        <v>25</v>
      </c>
      <c r="J82" s="67" t="str">
        <f>IF(J14="","",J14)</f>
        <v>9. 7. 2018</v>
      </c>
      <c r="L82" s="41"/>
    </row>
    <row r="83" spans="2:65" s="1" customFormat="1" ht="6.95" customHeight="1">
      <c r="B83" s="41"/>
      <c r="L83" s="41"/>
    </row>
    <row r="84" spans="2:65" s="1" customFormat="1" ht="15">
      <c r="B84" s="41"/>
      <c r="C84" s="63" t="s">
        <v>27</v>
      </c>
      <c r="F84" s="156" t="str">
        <f>E17</f>
        <v>Sanatorium Jablunkov a.s.</v>
      </c>
      <c r="I84" s="157" t="s">
        <v>33</v>
      </c>
      <c r="J84" s="156" t="str">
        <f>E23</f>
        <v>Sweco Hydroprojekt a.s., divize Morava</v>
      </c>
      <c r="L84" s="41"/>
    </row>
    <row r="85" spans="2:65" s="1" customFormat="1" ht="14.45" customHeight="1">
      <c r="B85" s="41"/>
      <c r="C85" s="63" t="s">
        <v>31</v>
      </c>
      <c r="F85" s="156" t="str">
        <f>IF(E20="","",E20)</f>
        <v/>
      </c>
      <c r="L85" s="41"/>
    </row>
    <row r="86" spans="2:65" s="1" customFormat="1" ht="10.35" customHeight="1">
      <c r="B86" s="41"/>
      <c r="L86" s="41"/>
    </row>
    <row r="87" spans="2:65" s="10" customFormat="1" ht="29.25" customHeight="1">
      <c r="B87" s="158"/>
      <c r="C87" s="159" t="s">
        <v>152</v>
      </c>
      <c r="D87" s="160" t="s">
        <v>56</v>
      </c>
      <c r="E87" s="160" t="s">
        <v>52</v>
      </c>
      <c r="F87" s="160" t="s">
        <v>153</v>
      </c>
      <c r="G87" s="160" t="s">
        <v>154</v>
      </c>
      <c r="H87" s="160" t="s">
        <v>155</v>
      </c>
      <c r="I87" s="161" t="s">
        <v>156</v>
      </c>
      <c r="J87" s="160" t="s">
        <v>140</v>
      </c>
      <c r="K87" s="162" t="s">
        <v>157</v>
      </c>
      <c r="L87" s="158"/>
      <c r="M87" s="73" t="s">
        <v>158</v>
      </c>
      <c r="N87" s="74" t="s">
        <v>41</v>
      </c>
      <c r="O87" s="74" t="s">
        <v>159</v>
      </c>
      <c r="P87" s="74" t="s">
        <v>160</v>
      </c>
      <c r="Q87" s="74" t="s">
        <v>161</v>
      </c>
      <c r="R87" s="74" t="s">
        <v>162</v>
      </c>
      <c r="S87" s="74" t="s">
        <v>163</v>
      </c>
      <c r="T87" s="75" t="s">
        <v>164</v>
      </c>
    </row>
    <row r="88" spans="2:65" s="1" customFormat="1" ht="29.25" customHeight="1">
      <c r="B88" s="41"/>
      <c r="C88" s="77" t="s">
        <v>141</v>
      </c>
      <c r="J88" s="163">
        <f>BK88</f>
        <v>0</v>
      </c>
      <c r="L88" s="41"/>
      <c r="M88" s="76"/>
      <c r="N88" s="68"/>
      <c r="O88" s="68"/>
      <c r="P88" s="164">
        <f>P89</f>
        <v>0</v>
      </c>
      <c r="Q88" s="68"/>
      <c r="R88" s="164">
        <f>R89</f>
        <v>13.541442740000001</v>
      </c>
      <c r="S88" s="68"/>
      <c r="T88" s="165">
        <f>T89</f>
        <v>0.76500000000000001</v>
      </c>
      <c r="AT88" s="24" t="s">
        <v>70</v>
      </c>
      <c r="AU88" s="24" t="s">
        <v>142</v>
      </c>
      <c r="BK88" s="166">
        <f>BK89</f>
        <v>0</v>
      </c>
    </row>
    <row r="89" spans="2:65" s="11" customFormat="1" ht="37.35" customHeight="1">
      <c r="B89" s="167"/>
      <c r="D89" s="168" t="s">
        <v>70</v>
      </c>
      <c r="E89" s="169" t="s">
        <v>165</v>
      </c>
      <c r="F89" s="169" t="s">
        <v>166</v>
      </c>
      <c r="I89" s="170"/>
      <c r="J89" s="171">
        <f>BK89</f>
        <v>0</v>
      </c>
      <c r="L89" s="167"/>
      <c r="M89" s="172"/>
      <c r="N89" s="173"/>
      <c r="O89" s="173"/>
      <c r="P89" s="174">
        <f>P90+P142+P174+P204+P212</f>
        <v>0</v>
      </c>
      <c r="Q89" s="173"/>
      <c r="R89" s="174">
        <f>R90+R142+R174+R204+R212</f>
        <v>13.541442740000001</v>
      </c>
      <c r="S89" s="173"/>
      <c r="T89" s="175">
        <f>T90+T142+T174+T204+T212</f>
        <v>0.76500000000000001</v>
      </c>
      <c r="AR89" s="168" t="s">
        <v>78</v>
      </c>
      <c r="AT89" s="176" t="s">
        <v>70</v>
      </c>
      <c r="AU89" s="176" t="s">
        <v>71</v>
      </c>
      <c r="AY89" s="168" t="s">
        <v>167</v>
      </c>
      <c r="BK89" s="177">
        <f>BK90+BK142+BK174+BK204+BK212</f>
        <v>0</v>
      </c>
    </row>
    <row r="90" spans="2:65" s="11" customFormat="1" ht="19.899999999999999" customHeight="1">
      <c r="B90" s="167"/>
      <c r="D90" s="168" t="s">
        <v>70</v>
      </c>
      <c r="E90" s="178" t="s">
        <v>78</v>
      </c>
      <c r="F90" s="178" t="s">
        <v>168</v>
      </c>
      <c r="I90" s="170"/>
      <c r="J90" s="179">
        <f>BK90</f>
        <v>0</v>
      </c>
      <c r="L90" s="167"/>
      <c r="M90" s="172"/>
      <c r="N90" s="173"/>
      <c r="O90" s="173"/>
      <c r="P90" s="174">
        <f>SUM(P91:P141)</f>
        <v>0</v>
      </c>
      <c r="Q90" s="173"/>
      <c r="R90" s="174">
        <f>SUM(R91:R141)</f>
        <v>0</v>
      </c>
      <c r="S90" s="173"/>
      <c r="T90" s="175">
        <f>SUM(T91:T141)</f>
        <v>0.76500000000000001</v>
      </c>
      <c r="AR90" s="168" t="s">
        <v>78</v>
      </c>
      <c r="AT90" s="176" t="s">
        <v>70</v>
      </c>
      <c r="AU90" s="176" t="s">
        <v>78</v>
      </c>
      <c r="AY90" s="168" t="s">
        <v>167</v>
      </c>
      <c r="BK90" s="177">
        <f>SUM(BK91:BK141)</f>
        <v>0</v>
      </c>
    </row>
    <row r="91" spans="2:65" s="1" customFormat="1" ht="25.5" customHeight="1">
      <c r="B91" s="180"/>
      <c r="C91" s="181" t="s">
        <v>78</v>
      </c>
      <c r="D91" s="181" t="s">
        <v>169</v>
      </c>
      <c r="E91" s="182" t="s">
        <v>822</v>
      </c>
      <c r="F91" s="183" t="s">
        <v>823</v>
      </c>
      <c r="G91" s="184" t="s">
        <v>230</v>
      </c>
      <c r="H91" s="185">
        <v>3</v>
      </c>
      <c r="I91" s="186"/>
      <c r="J91" s="187">
        <f>ROUND(I91*H91,2)</f>
        <v>0</v>
      </c>
      <c r="K91" s="183" t="s">
        <v>179</v>
      </c>
      <c r="L91" s="41"/>
      <c r="M91" s="188" t="s">
        <v>5</v>
      </c>
      <c r="N91" s="189" t="s">
        <v>42</v>
      </c>
      <c r="O91" s="42"/>
      <c r="P91" s="190">
        <f>O91*H91</f>
        <v>0</v>
      </c>
      <c r="Q91" s="190">
        <v>0</v>
      </c>
      <c r="R91" s="190">
        <f>Q91*H91</f>
        <v>0</v>
      </c>
      <c r="S91" s="190">
        <v>0.255</v>
      </c>
      <c r="T91" s="191">
        <f>S91*H91</f>
        <v>0.76500000000000001</v>
      </c>
      <c r="AR91" s="24" t="s">
        <v>173</v>
      </c>
      <c r="AT91" s="24" t="s">
        <v>169</v>
      </c>
      <c r="AU91" s="24" t="s">
        <v>80</v>
      </c>
      <c r="AY91" s="24" t="s">
        <v>167</v>
      </c>
      <c r="BE91" s="192">
        <f>IF(N91="základní",J91,0)</f>
        <v>0</v>
      </c>
      <c r="BF91" s="192">
        <f>IF(N91="snížená",J91,0)</f>
        <v>0</v>
      </c>
      <c r="BG91" s="192">
        <f>IF(N91="zákl. přenesená",J91,0)</f>
        <v>0</v>
      </c>
      <c r="BH91" s="192">
        <f>IF(N91="sníž. přenesená",J91,0)</f>
        <v>0</v>
      </c>
      <c r="BI91" s="192">
        <f>IF(N91="nulová",J91,0)</f>
        <v>0</v>
      </c>
      <c r="BJ91" s="24" t="s">
        <v>78</v>
      </c>
      <c r="BK91" s="192">
        <f>ROUND(I91*H91,2)</f>
        <v>0</v>
      </c>
      <c r="BL91" s="24" t="s">
        <v>173</v>
      </c>
      <c r="BM91" s="24" t="s">
        <v>1685</v>
      </c>
    </row>
    <row r="92" spans="2:65" s="1" customFormat="1" ht="40.5">
      <c r="B92" s="41"/>
      <c r="D92" s="193" t="s">
        <v>175</v>
      </c>
      <c r="F92" s="194" t="s">
        <v>825</v>
      </c>
      <c r="I92" s="195"/>
      <c r="L92" s="41"/>
      <c r="M92" s="196"/>
      <c r="N92" s="42"/>
      <c r="O92" s="42"/>
      <c r="P92" s="42"/>
      <c r="Q92" s="42"/>
      <c r="R92" s="42"/>
      <c r="S92" s="42"/>
      <c r="T92" s="70"/>
      <c r="AT92" s="24" t="s">
        <v>175</v>
      </c>
      <c r="AU92" s="24" t="s">
        <v>80</v>
      </c>
    </row>
    <row r="93" spans="2:65" s="1" customFormat="1" ht="27">
      <c r="B93" s="41"/>
      <c r="D93" s="193" t="s">
        <v>182</v>
      </c>
      <c r="F93" s="197" t="s">
        <v>1686</v>
      </c>
      <c r="I93" s="195"/>
      <c r="L93" s="41"/>
      <c r="M93" s="196"/>
      <c r="N93" s="42"/>
      <c r="O93" s="42"/>
      <c r="P93" s="42"/>
      <c r="Q93" s="42"/>
      <c r="R93" s="42"/>
      <c r="S93" s="42"/>
      <c r="T93" s="70"/>
      <c r="AT93" s="24" t="s">
        <v>182</v>
      </c>
      <c r="AU93" s="24" t="s">
        <v>80</v>
      </c>
    </row>
    <row r="94" spans="2:65" s="12" customFormat="1">
      <c r="B94" s="198"/>
      <c r="D94" s="193" t="s">
        <v>184</v>
      </c>
      <c r="E94" s="199" t="s">
        <v>5</v>
      </c>
      <c r="F94" s="200" t="s">
        <v>186</v>
      </c>
      <c r="H94" s="201">
        <v>3</v>
      </c>
      <c r="I94" s="202"/>
      <c r="L94" s="198"/>
      <c r="M94" s="203"/>
      <c r="N94" s="204"/>
      <c r="O94" s="204"/>
      <c r="P94" s="204"/>
      <c r="Q94" s="204"/>
      <c r="R94" s="204"/>
      <c r="S94" s="204"/>
      <c r="T94" s="205"/>
      <c r="AT94" s="199" t="s">
        <v>184</v>
      </c>
      <c r="AU94" s="199" t="s">
        <v>80</v>
      </c>
      <c r="AV94" s="12" t="s">
        <v>80</v>
      </c>
      <c r="AW94" s="12" t="s">
        <v>35</v>
      </c>
      <c r="AX94" s="12" t="s">
        <v>78</v>
      </c>
      <c r="AY94" s="199" t="s">
        <v>167</v>
      </c>
    </row>
    <row r="95" spans="2:65" s="1" customFormat="1" ht="16.5" customHeight="1">
      <c r="B95" s="180"/>
      <c r="C95" s="181" t="s">
        <v>80</v>
      </c>
      <c r="D95" s="181" t="s">
        <v>169</v>
      </c>
      <c r="E95" s="182" t="s">
        <v>1687</v>
      </c>
      <c r="F95" s="183" t="s">
        <v>1688</v>
      </c>
      <c r="G95" s="184" t="s">
        <v>178</v>
      </c>
      <c r="H95" s="185">
        <v>4</v>
      </c>
      <c r="I95" s="186"/>
      <c r="J95" s="187">
        <f>ROUND(I95*H95,2)</f>
        <v>0</v>
      </c>
      <c r="K95" s="183" t="s">
        <v>179</v>
      </c>
      <c r="L95" s="41"/>
      <c r="M95" s="188" t="s">
        <v>5</v>
      </c>
      <c r="N95" s="189" t="s">
        <v>42</v>
      </c>
      <c r="O95" s="42"/>
      <c r="P95" s="190">
        <f>O95*H95</f>
        <v>0</v>
      </c>
      <c r="Q95" s="190">
        <v>0</v>
      </c>
      <c r="R95" s="190">
        <f>Q95*H95</f>
        <v>0</v>
      </c>
      <c r="S95" s="190">
        <v>0</v>
      </c>
      <c r="T95" s="191">
        <f>S95*H95</f>
        <v>0</v>
      </c>
      <c r="AR95" s="24" t="s">
        <v>173</v>
      </c>
      <c r="AT95" s="24" t="s">
        <v>169</v>
      </c>
      <c r="AU95" s="24" t="s">
        <v>80</v>
      </c>
      <c r="AY95" s="24" t="s">
        <v>167</v>
      </c>
      <c r="BE95" s="192">
        <f>IF(N95="základní",J95,0)</f>
        <v>0</v>
      </c>
      <c r="BF95" s="192">
        <f>IF(N95="snížená",J95,0)</f>
        <v>0</v>
      </c>
      <c r="BG95" s="192">
        <f>IF(N95="zákl. přenesená",J95,0)</f>
        <v>0</v>
      </c>
      <c r="BH95" s="192">
        <f>IF(N95="sníž. přenesená",J95,0)</f>
        <v>0</v>
      </c>
      <c r="BI95" s="192">
        <f>IF(N95="nulová",J95,0)</f>
        <v>0</v>
      </c>
      <c r="BJ95" s="24" t="s">
        <v>78</v>
      </c>
      <c r="BK95" s="192">
        <f>ROUND(I95*H95,2)</f>
        <v>0</v>
      </c>
      <c r="BL95" s="24" t="s">
        <v>173</v>
      </c>
      <c r="BM95" s="24" t="s">
        <v>1689</v>
      </c>
    </row>
    <row r="96" spans="2:65" s="1" customFormat="1" ht="27">
      <c r="B96" s="41"/>
      <c r="D96" s="193" t="s">
        <v>175</v>
      </c>
      <c r="F96" s="194" t="s">
        <v>1690</v>
      </c>
      <c r="I96" s="195"/>
      <c r="L96" s="41"/>
      <c r="M96" s="196"/>
      <c r="N96" s="42"/>
      <c r="O96" s="42"/>
      <c r="P96" s="42"/>
      <c r="Q96" s="42"/>
      <c r="R96" s="42"/>
      <c r="S96" s="42"/>
      <c r="T96" s="70"/>
      <c r="AT96" s="24" t="s">
        <v>175</v>
      </c>
      <c r="AU96" s="24" t="s">
        <v>80</v>
      </c>
    </row>
    <row r="97" spans="2:65" s="12" customFormat="1">
      <c r="B97" s="198"/>
      <c r="D97" s="193" t="s">
        <v>184</v>
      </c>
      <c r="E97" s="199" t="s">
        <v>5</v>
      </c>
      <c r="F97" s="200" t="s">
        <v>173</v>
      </c>
      <c r="H97" s="201">
        <v>4</v>
      </c>
      <c r="I97" s="202"/>
      <c r="L97" s="198"/>
      <c r="M97" s="203"/>
      <c r="N97" s="204"/>
      <c r="O97" s="204"/>
      <c r="P97" s="204"/>
      <c r="Q97" s="204"/>
      <c r="R97" s="204"/>
      <c r="S97" s="204"/>
      <c r="T97" s="205"/>
      <c r="AT97" s="199" t="s">
        <v>184</v>
      </c>
      <c r="AU97" s="199" t="s">
        <v>80</v>
      </c>
      <c r="AV97" s="12" t="s">
        <v>80</v>
      </c>
      <c r="AW97" s="12" t="s">
        <v>35</v>
      </c>
      <c r="AX97" s="12" t="s">
        <v>78</v>
      </c>
      <c r="AY97" s="199" t="s">
        <v>167</v>
      </c>
    </row>
    <row r="98" spans="2:65" s="1" customFormat="1" ht="16.5" customHeight="1">
      <c r="B98" s="180"/>
      <c r="C98" s="181" t="s">
        <v>186</v>
      </c>
      <c r="D98" s="181" t="s">
        <v>169</v>
      </c>
      <c r="E98" s="182" t="s">
        <v>1691</v>
      </c>
      <c r="F98" s="183" t="s">
        <v>1692</v>
      </c>
      <c r="G98" s="184" t="s">
        <v>178</v>
      </c>
      <c r="H98" s="185">
        <v>4</v>
      </c>
      <c r="I98" s="186"/>
      <c r="J98" s="187">
        <f>ROUND(I98*H98,2)</f>
        <v>0</v>
      </c>
      <c r="K98" s="183" t="s">
        <v>179</v>
      </c>
      <c r="L98" s="41"/>
      <c r="M98" s="188" t="s">
        <v>5</v>
      </c>
      <c r="N98" s="189" t="s">
        <v>42</v>
      </c>
      <c r="O98" s="42"/>
      <c r="P98" s="190">
        <f>O98*H98</f>
        <v>0</v>
      </c>
      <c r="Q98" s="190">
        <v>0</v>
      </c>
      <c r="R98" s="190">
        <f>Q98*H98</f>
        <v>0</v>
      </c>
      <c r="S98" s="190">
        <v>0</v>
      </c>
      <c r="T98" s="191">
        <f>S98*H98</f>
        <v>0</v>
      </c>
      <c r="AR98" s="24" t="s">
        <v>173</v>
      </c>
      <c r="AT98" s="24" t="s">
        <v>169</v>
      </c>
      <c r="AU98" s="24" t="s">
        <v>80</v>
      </c>
      <c r="AY98" s="24" t="s">
        <v>167</v>
      </c>
      <c r="BE98" s="192">
        <f>IF(N98="základní",J98,0)</f>
        <v>0</v>
      </c>
      <c r="BF98" s="192">
        <f>IF(N98="snížená",J98,0)</f>
        <v>0</v>
      </c>
      <c r="BG98" s="192">
        <f>IF(N98="zákl. přenesená",J98,0)</f>
        <v>0</v>
      </c>
      <c r="BH98" s="192">
        <f>IF(N98="sníž. přenesená",J98,0)</f>
        <v>0</v>
      </c>
      <c r="BI98" s="192">
        <f>IF(N98="nulová",J98,0)</f>
        <v>0</v>
      </c>
      <c r="BJ98" s="24" t="s">
        <v>78</v>
      </c>
      <c r="BK98" s="192">
        <f>ROUND(I98*H98,2)</f>
        <v>0</v>
      </c>
      <c r="BL98" s="24" t="s">
        <v>173</v>
      </c>
      <c r="BM98" s="24" t="s">
        <v>1693</v>
      </c>
    </row>
    <row r="99" spans="2:65" s="1" customFormat="1" ht="27">
      <c r="B99" s="41"/>
      <c r="D99" s="193" t="s">
        <v>175</v>
      </c>
      <c r="F99" s="194" t="s">
        <v>1694</v>
      </c>
      <c r="I99" s="195"/>
      <c r="L99" s="41"/>
      <c r="M99" s="196"/>
      <c r="N99" s="42"/>
      <c r="O99" s="42"/>
      <c r="P99" s="42"/>
      <c r="Q99" s="42"/>
      <c r="R99" s="42"/>
      <c r="S99" s="42"/>
      <c r="T99" s="70"/>
      <c r="AT99" s="24" t="s">
        <v>175</v>
      </c>
      <c r="AU99" s="24" t="s">
        <v>80</v>
      </c>
    </row>
    <row r="100" spans="2:65" s="1" customFormat="1" ht="27">
      <c r="B100" s="41"/>
      <c r="D100" s="193" t="s">
        <v>182</v>
      </c>
      <c r="F100" s="197" t="s">
        <v>1686</v>
      </c>
      <c r="I100" s="195"/>
      <c r="L100" s="41"/>
      <c r="M100" s="196"/>
      <c r="N100" s="42"/>
      <c r="O100" s="42"/>
      <c r="P100" s="42"/>
      <c r="Q100" s="42"/>
      <c r="R100" s="42"/>
      <c r="S100" s="42"/>
      <c r="T100" s="70"/>
      <c r="AT100" s="24" t="s">
        <v>182</v>
      </c>
      <c r="AU100" s="24" t="s">
        <v>80</v>
      </c>
    </row>
    <row r="101" spans="2:65" s="12" customFormat="1">
      <c r="B101" s="198"/>
      <c r="D101" s="193" t="s">
        <v>184</v>
      </c>
      <c r="E101" s="199" t="s">
        <v>5</v>
      </c>
      <c r="F101" s="200" t="s">
        <v>173</v>
      </c>
      <c r="H101" s="201">
        <v>4</v>
      </c>
      <c r="I101" s="202"/>
      <c r="L101" s="198"/>
      <c r="M101" s="203"/>
      <c r="N101" s="204"/>
      <c r="O101" s="204"/>
      <c r="P101" s="204"/>
      <c r="Q101" s="204"/>
      <c r="R101" s="204"/>
      <c r="S101" s="204"/>
      <c r="T101" s="205"/>
      <c r="AT101" s="199" t="s">
        <v>184</v>
      </c>
      <c r="AU101" s="199" t="s">
        <v>80</v>
      </c>
      <c r="AV101" s="12" t="s">
        <v>80</v>
      </c>
      <c r="AW101" s="12" t="s">
        <v>35</v>
      </c>
      <c r="AX101" s="12" t="s">
        <v>78</v>
      </c>
      <c r="AY101" s="199" t="s">
        <v>167</v>
      </c>
    </row>
    <row r="102" spans="2:65" s="1" customFormat="1" ht="16.5" customHeight="1">
      <c r="B102" s="180"/>
      <c r="C102" s="181" t="s">
        <v>173</v>
      </c>
      <c r="D102" s="181" t="s">
        <v>169</v>
      </c>
      <c r="E102" s="182" t="s">
        <v>526</v>
      </c>
      <c r="F102" s="183" t="s">
        <v>527</v>
      </c>
      <c r="G102" s="184" t="s">
        <v>336</v>
      </c>
      <c r="H102" s="185">
        <v>4.5999999999999996</v>
      </c>
      <c r="I102" s="186"/>
      <c r="J102" s="187">
        <f>ROUND(I102*H102,2)</f>
        <v>0</v>
      </c>
      <c r="K102" s="183" t="s">
        <v>179</v>
      </c>
      <c r="L102" s="41"/>
      <c r="M102" s="188" t="s">
        <v>5</v>
      </c>
      <c r="N102" s="189" t="s">
        <v>42</v>
      </c>
      <c r="O102" s="42"/>
      <c r="P102" s="190">
        <f>O102*H102</f>
        <v>0</v>
      </c>
      <c r="Q102" s="190">
        <v>0</v>
      </c>
      <c r="R102" s="190">
        <f>Q102*H102</f>
        <v>0</v>
      </c>
      <c r="S102" s="190">
        <v>0</v>
      </c>
      <c r="T102" s="191">
        <f>S102*H102</f>
        <v>0</v>
      </c>
      <c r="AR102" s="24" t="s">
        <v>173</v>
      </c>
      <c r="AT102" s="24" t="s">
        <v>169</v>
      </c>
      <c r="AU102" s="24" t="s">
        <v>80</v>
      </c>
      <c r="AY102" s="24" t="s">
        <v>167</v>
      </c>
      <c r="BE102" s="192">
        <f>IF(N102="základní",J102,0)</f>
        <v>0</v>
      </c>
      <c r="BF102" s="192">
        <f>IF(N102="snížená",J102,0)</f>
        <v>0</v>
      </c>
      <c r="BG102" s="192">
        <f>IF(N102="zákl. přenesená",J102,0)</f>
        <v>0</v>
      </c>
      <c r="BH102" s="192">
        <f>IF(N102="sníž. přenesená",J102,0)</f>
        <v>0</v>
      </c>
      <c r="BI102" s="192">
        <f>IF(N102="nulová",J102,0)</f>
        <v>0</v>
      </c>
      <c r="BJ102" s="24" t="s">
        <v>78</v>
      </c>
      <c r="BK102" s="192">
        <f>ROUND(I102*H102,2)</f>
        <v>0</v>
      </c>
      <c r="BL102" s="24" t="s">
        <v>173</v>
      </c>
      <c r="BM102" s="24" t="s">
        <v>1695</v>
      </c>
    </row>
    <row r="103" spans="2:65" s="1" customFormat="1" ht="27">
      <c r="B103" s="41"/>
      <c r="D103" s="193" t="s">
        <v>175</v>
      </c>
      <c r="F103" s="194" t="s">
        <v>529</v>
      </c>
      <c r="I103" s="195"/>
      <c r="L103" s="41"/>
      <c r="M103" s="196"/>
      <c r="N103" s="42"/>
      <c r="O103" s="42"/>
      <c r="P103" s="42"/>
      <c r="Q103" s="42"/>
      <c r="R103" s="42"/>
      <c r="S103" s="42"/>
      <c r="T103" s="70"/>
      <c r="AT103" s="24" t="s">
        <v>175</v>
      </c>
      <c r="AU103" s="24" t="s">
        <v>80</v>
      </c>
    </row>
    <row r="104" spans="2:65" s="1" customFormat="1" ht="27">
      <c r="B104" s="41"/>
      <c r="D104" s="193" t="s">
        <v>182</v>
      </c>
      <c r="F104" s="197" t="s">
        <v>1686</v>
      </c>
      <c r="I104" s="195"/>
      <c r="L104" s="41"/>
      <c r="M104" s="196"/>
      <c r="N104" s="42"/>
      <c r="O104" s="42"/>
      <c r="P104" s="42"/>
      <c r="Q104" s="42"/>
      <c r="R104" s="42"/>
      <c r="S104" s="42"/>
      <c r="T104" s="70"/>
      <c r="AT104" s="24" t="s">
        <v>182</v>
      </c>
      <c r="AU104" s="24" t="s">
        <v>80</v>
      </c>
    </row>
    <row r="105" spans="2:65" s="14" customFormat="1">
      <c r="B105" s="227"/>
      <c r="D105" s="193" t="s">
        <v>184</v>
      </c>
      <c r="E105" s="228" t="s">
        <v>5</v>
      </c>
      <c r="F105" s="229" t="s">
        <v>1696</v>
      </c>
      <c r="H105" s="228" t="s">
        <v>5</v>
      </c>
      <c r="I105" s="230"/>
      <c r="L105" s="227"/>
      <c r="M105" s="231"/>
      <c r="N105" s="232"/>
      <c r="O105" s="232"/>
      <c r="P105" s="232"/>
      <c r="Q105" s="232"/>
      <c r="R105" s="232"/>
      <c r="S105" s="232"/>
      <c r="T105" s="233"/>
      <c r="AT105" s="228" t="s">
        <v>184</v>
      </c>
      <c r="AU105" s="228" t="s">
        <v>80</v>
      </c>
      <c r="AV105" s="14" t="s">
        <v>78</v>
      </c>
      <c r="AW105" s="14" t="s">
        <v>35</v>
      </c>
      <c r="AX105" s="14" t="s">
        <v>71</v>
      </c>
      <c r="AY105" s="228" t="s">
        <v>167</v>
      </c>
    </row>
    <row r="106" spans="2:65" s="12" customFormat="1">
      <c r="B106" s="198"/>
      <c r="D106" s="193" t="s">
        <v>184</v>
      </c>
      <c r="E106" s="199" t="s">
        <v>5</v>
      </c>
      <c r="F106" s="200" t="s">
        <v>1697</v>
      </c>
      <c r="H106" s="201">
        <v>2.6</v>
      </c>
      <c r="I106" s="202"/>
      <c r="L106" s="198"/>
      <c r="M106" s="203"/>
      <c r="N106" s="204"/>
      <c r="O106" s="204"/>
      <c r="P106" s="204"/>
      <c r="Q106" s="204"/>
      <c r="R106" s="204"/>
      <c r="S106" s="204"/>
      <c r="T106" s="205"/>
      <c r="AT106" s="199" t="s">
        <v>184</v>
      </c>
      <c r="AU106" s="199" t="s">
        <v>80</v>
      </c>
      <c r="AV106" s="12" t="s">
        <v>80</v>
      </c>
      <c r="AW106" s="12" t="s">
        <v>35</v>
      </c>
      <c r="AX106" s="12" t="s">
        <v>71</v>
      </c>
      <c r="AY106" s="199" t="s">
        <v>167</v>
      </c>
    </row>
    <row r="107" spans="2:65" s="14" customFormat="1">
      <c r="B107" s="227"/>
      <c r="D107" s="193" t="s">
        <v>184</v>
      </c>
      <c r="E107" s="228" t="s">
        <v>5</v>
      </c>
      <c r="F107" s="229" t="s">
        <v>1344</v>
      </c>
      <c r="H107" s="228" t="s">
        <v>5</v>
      </c>
      <c r="I107" s="230"/>
      <c r="L107" s="227"/>
      <c r="M107" s="231"/>
      <c r="N107" s="232"/>
      <c r="O107" s="232"/>
      <c r="P107" s="232"/>
      <c r="Q107" s="232"/>
      <c r="R107" s="232"/>
      <c r="S107" s="232"/>
      <c r="T107" s="233"/>
      <c r="AT107" s="228" t="s">
        <v>184</v>
      </c>
      <c r="AU107" s="228" t="s">
        <v>80</v>
      </c>
      <c r="AV107" s="14" t="s">
        <v>78</v>
      </c>
      <c r="AW107" s="14" t="s">
        <v>35</v>
      </c>
      <c r="AX107" s="14" t="s">
        <v>71</v>
      </c>
      <c r="AY107" s="228" t="s">
        <v>167</v>
      </c>
    </row>
    <row r="108" spans="2:65" s="12" customFormat="1">
      <c r="B108" s="198"/>
      <c r="D108" s="193" t="s">
        <v>184</v>
      </c>
      <c r="E108" s="199" t="s">
        <v>5</v>
      </c>
      <c r="F108" s="200" t="s">
        <v>1698</v>
      </c>
      <c r="H108" s="201">
        <v>2</v>
      </c>
      <c r="I108" s="202"/>
      <c r="L108" s="198"/>
      <c r="M108" s="203"/>
      <c r="N108" s="204"/>
      <c r="O108" s="204"/>
      <c r="P108" s="204"/>
      <c r="Q108" s="204"/>
      <c r="R108" s="204"/>
      <c r="S108" s="204"/>
      <c r="T108" s="205"/>
      <c r="AT108" s="199" t="s">
        <v>184</v>
      </c>
      <c r="AU108" s="199" t="s">
        <v>80</v>
      </c>
      <c r="AV108" s="12" t="s">
        <v>80</v>
      </c>
      <c r="AW108" s="12" t="s">
        <v>35</v>
      </c>
      <c r="AX108" s="12" t="s">
        <v>71</v>
      </c>
      <c r="AY108" s="199" t="s">
        <v>167</v>
      </c>
    </row>
    <row r="109" spans="2:65" s="13" customFormat="1">
      <c r="B109" s="219"/>
      <c r="D109" s="193" t="s">
        <v>184</v>
      </c>
      <c r="E109" s="220" t="s">
        <v>5</v>
      </c>
      <c r="F109" s="221" t="s">
        <v>350</v>
      </c>
      <c r="H109" s="222">
        <v>4.5999999999999996</v>
      </c>
      <c r="I109" s="223"/>
      <c r="L109" s="219"/>
      <c r="M109" s="224"/>
      <c r="N109" s="225"/>
      <c r="O109" s="225"/>
      <c r="P109" s="225"/>
      <c r="Q109" s="225"/>
      <c r="R109" s="225"/>
      <c r="S109" s="225"/>
      <c r="T109" s="226"/>
      <c r="AT109" s="220" t="s">
        <v>184</v>
      </c>
      <c r="AU109" s="220" t="s">
        <v>80</v>
      </c>
      <c r="AV109" s="13" t="s">
        <v>173</v>
      </c>
      <c r="AW109" s="13" t="s">
        <v>35</v>
      </c>
      <c r="AX109" s="13" t="s">
        <v>78</v>
      </c>
      <c r="AY109" s="220" t="s">
        <v>167</v>
      </c>
    </row>
    <row r="110" spans="2:65" s="1" customFormat="1" ht="25.5" customHeight="1">
      <c r="B110" s="180"/>
      <c r="C110" s="181" t="s">
        <v>200</v>
      </c>
      <c r="D110" s="181" t="s">
        <v>169</v>
      </c>
      <c r="E110" s="182" t="s">
        <v>1699</v>
      </c>
      <c r="F110" s="183" t="s">
        <v>1700</v>
      </c>
      <c r="G110" s="184" t="s">
        <v>336</v>
      </c>
      <c r="H110" s="185">
        <v>22</v>
      </c>
      <c r="I110" s="186"/>
      <c r="J110" s="187">
        <f>ROUND(I110*H110,2)</f>
        <v>0</v>
      </c>
      <c r="K110" s="183" t="s">
        <v>179</v>
      </c>
      <c r="L110" s="41"/>
      <c r="M110" s="188" t="s">
        <v>5</v>
      </c>
      <c r="N110" s="189" t="s">
        <v>42</v>
      </c>
      <c r="O110" s="42"/>
      <c r="P110" s="190">
        <f>O110*H110</f>
        <v>0</v>
      </c>
      <c r="Q110" s="190">
        <v>0</v>
      </c>
      <c r="R110" s="190">
        <f>Q110*H110</f>
        <v>0</v>
      </c>
      <c r="S110" s="190">
        <v>0</v>
      </c>
      <c r="T110" s="191">
        <f>S110*H110</f>
        <v>0</v>
      </c>
      <c r="AR110" s="24" t="s">
        <v>173</v>
      </c>
      <c r="AT110" s="24" t="s">
        <v>169</v>
      </c>
      <c r="AU110" s="24" t="s">
        <v>80</v>
      </c>
      <c r="AY110" s="24" t="s">
        <v>167</v>
      </c>
      <c r="BE110" s="192">
        <f>IF(N110="základní",J110,0)</f>
        <v>0</v>
      </c>
      <c r="BF110" s="192">
        <f>IF(N110="snížená",J110,0)</f>
        <v>0</v>
      </c>
      <c r="BG110" s="192">
        <f>IF(N110="zákl. přenesená",J110,0)</f>
        <v>0</v>
      </c>
      <c r="BH110" s="192">
        <f>IF(N110="sníž. přenesená",J110,0)</f>
        <v>0</v>
      </c>
      <c r="BI110" s="192">
        <f>IF(N110="nulová",J110,0)</f>
        <v>0</v>
      </c>
      <c r="BJ110" s="24" t="s">
        <v>78</v>
      </c>
      <c r="BK110" s="192">
        <f>ROUND(I110*H110,2)</f>
        <v>0</v>
      </c>
      <c r="BL110" s="24" t="s">
        <v>173</v>
      </c>
      <c r="BM110" s="24" t="s">
        <v>1701</v>
      </c>
    </row>
    <row r="111" spans="2:65" s="1" customFormat="1" ht="27">
      <c r="B111" s="41"/>
      <c r="D111" s="193" t="s">
        <v>175</v>
      </c>
      <c r="F111" s="194" t="s">
        <v>1702</v>
      </c>
      <c r="I111" s="195"/>
      <c r="L111" s="41"/>
      <c r="M111" s="196"/>
      <c r="N111" s="42"/>
      <c r="O111" s="42"/>
      <c r="P111" s="42"/>
      <c r="Q111" s="42"/>
      <c r="R111" s="42"/>
      <c r="S111" s="42"/>
      <c r="T111" s="70"/>
      <c r="AT111" s="24" t="s">
        <v>175</v>
      </c>
      <c r="AU111" s="24" t="s">
        <v>80</v>
      </c>
    </row>
    <row r="112" spans="2:65" s="1" customFormat="1" ht="27">
      <c r="B112" s="41"/>
      <c r="D112" s="193" t="s">
        <v>182</v>
      </c>
      <c r="F112" s="197" t="s">
        <v>1686</v>
      </c>
      <c r="I112" s="195"/>
      <c r="L112" s="41"/>
      <c r="M112" s="196"/>
      <c r="N112" s="42"/>
      <c r="O112" s="42"/>
      <c r="P112" s="42"/>
      <c r="Q112" s="42"/>
      <c r="R112" s="42"/>
      <c r="S112" s="42"/>
      <c r="T112" s="70"/>
      <c r="AT112" s="24" t="s">
        <v>182</v>
      </c>
      <c r="AU112" s="24" t="s">
        <v>80</v>
      </c>
    </row>
    <row r="113" spans="2:65" s="14" customFormat="1">
      <c r="B113" s="227"/>
      <c r="D113" s="193" t="s">
        <v>184</v>
      </c>
      <c r="E113" s="228" t="s">
        <v>5</v>
      </c>
      <c r="F113" s="229" t="s">
        <v>1476</v>
      </c>
      <c r="H113" s="228" t="s">
        <v>5</v>
      </c>
      <c r="I113" s="230"/>
      <c r="L113" s="227"/>
      <c r="M113" s="231"/>
      <c r="N113" s="232"/>
      <c r="O113" s="232"/>
      <c r="P113" s="232"/>
      <c r="Q113" s="232"/>
      <c r="R113" s="232"/>
      <c r="S113" s="232"/>
      <c r="T113" s="233"/>
      <c r="AT113" s="228" t="s">
        <v>184</v>
      </c>
      <c r="AU113" s="228" t="s">
        <v>80</v>
      </c>
      <c r="AV113" s="14" t="s">
        <v>78</v>
      </c>
      <c r="AW113" s="14" t="s">
        <v>35</v>
      </c>
      <c r="AX113" s="14" t="s">
        <v>71</v>
      </c>
      <c r="AY113" s="228" t="s">
        <v>167</v>
      </c>
    </row>
    <row r="114" spans="2:65" s="12" customFormat="1">
      <c r="B114" s="198"/>
      <c r="D114" s="193" t="s">
        <v>184</v>
      </c>
      <c r="E114" s="199" t="s">
        <v>5</v>
      </c>
      <c r="F114" s="200" t="s">
        <v>1703</v>
      </c>
      <c r="H114" s="201">
        <v>16</v>
      </c>
      <c r="I114" s="202"/>
      <c r="L114" s="198"/>
      <c r="M114" s="203"/>
      <c r="N114" s="204"/>
      <c r="O114" s="204"/>
      <c r="P114" s="204"/>
      <c r="Q114" s="204"/>
      <c r="R114" s="204"/>
      <c r="S114" s="204"/>
      <c r="T114" s="205"/>
      <c r="AT114" s="199" t="s">
        <v>184</v>
      </c>
      <c r="AU114" s="199" t="s">
        <v>80</v>
      </c>
      <c r="AV114" s="12" t="s">
        <v>80</v>
      </c>
      <c r="AW114" s="12" t="s">
        <v>35</v>
      </c>
      <c r="AX114" s="12" t="s">
        <v>71</v>
      </c>
      <c r="AY114" s="199" t="s">
        <v>167</v>
      </c>
    </row>
    <row r="115" spans="2:65" s="14" customFormat="1">
      <c r="B115" s="227"/>
      <c r="D115" s="193" t="s">
        <v>184</v>
      </c>
      <c r="E115" s="228" t="s">
        <v>5</v>
      </c>
      <c r="F115" s="229" t="s">
        <v>1344</v>
      </c>
      <c r="H115" s="228" t="s">
        <v>5</v>
      </c>
      <c r="I115" s="230"/>
      <c r="L115" s="227"/>
      <c r="M115" s="231"/>
      <c r="N115" s="232"/>
      <c r="O115" s="232"/>
      <c r="P115" s="232"/>
      <c r="Q115" s="232"/>
      <c r="R115" s="232"/>
      <c r="S115" s="232"/>
      <c r="T115" s="233"/>
      <c r="AT115" s="228" t="s">
        <v>184</v>
      </c>
      <c r="AU115" s="228" t="s">
        <v>80</v>
      </c>
      <c r="AV115" s="14" t="s">
        <v>78</v>
      </c>
      <c r="AW115" s="14" t="s">
        <v>35</v>
      </c>
      <c r="AX115" s="14" t="s">
        <v>71</v>
      </c>
      <c r="AY115" s="228" t="s">
        <v>167</v>
      </c>
    </row>
    <row r="116" spans="2:65" s="12" customFormat="1">
      <c r="B116" s="198"/>
      <c r="D116" s="193" t="s">
        <v>184</v>
      </c>
      <c r="E116" s="199" t="s">
        <v>5</v>
      </c>
      <c r="F116" s="200" t="s">
        <v>1704</v>
      </c>
      <c r="H116" s="201">
        <v>6</v>
      </c>
      <c r="I116" s="202"/>
      <c r="L116" s="198"/>
      <c r="M116" s="203"/>
      <c r="N116" s="204"/>
      <c r="O116" s="204"/>
      <c r="P116" s="204"/>
      <c r="Q116" s="204"/>
      <c r="R116" s="204"/>
      <c r="S116" s="204"/>
      <c r="T116" s="205"/>
      <c r="AT116" s="199" t="s">
        <v>184</v>
      </c>
      <c r="AU116" s="199" t="s">
        <v>80</v>
      </c>
      <c r="AV116" s="12" t="s">
        <v>80</v>
      </c>
      <c r="AW116" s="12" t="s">
        <v>35</v>
      </c>
      <c r="AX116" s="12" t="s">
        <v>71</v>
      </c>
      <c r="AY116" s="199" t="s">
        <v>167</v>
      </c>
    </row>
    <row r="117" spans="2:65" s="13" customFormat="1">
      <c r="B117" s="219"/>
      <c r="D117" s="193" t="s">
        <v>184</v>
      </c>
      <c r="E117" s="220" t="s">
        <v>5</v>
      </c>
      <c r="F117" s="221" t="s">
        <v>350</v>
      </c>
      <c r="H117" s="222">
        <v>22</v>
      </c>
      <c r="I117" s="223"/>
      <c r="L117" s="219"/>
      <c r="M117" s="224"/>
      <c r="N117" s="225"/>
      <c r="O117" s="225"/>
      <c r="P117" s="225"/>
      <c r="Q117" s="225"/>
      <c r="R117" s="225"/>
      <c r="S117" s="225"/>
      <c r="T117" s="226"/>
      <c r="AT117" s="220" t="s">
        <v>184</v>
      </c>
      <c r="AU117" s="220" t="s">
        <v>80</v>
      </c>
      <c r="AV117" s="13" t="s">
        <v>173</v>
      </c>
      <c r="AW117" s="13" t="s">
        <v>35</v>
      </c>
      <c r="AX117" s="13" t="s">
        <v>78</v>
      </c>
      <c r="AY117" s="220" t="s">
        <v>167</v>
      </c>
    </row>
    <row r="118" spans="2:65" s="1" customFormat="1" ht="25.5" customHeight="1">
      <c r="B118" s="180"/>
      <c r="C118" s="181" t="s">
        <v>206</v>
      </c>
      <c r="D118" s="181" t="s">
        <v>169</v>
      </c>
      <c r="E118" s="182" t="s">
        <v>1705</v>
      </c>
      <c r="F118" s="183" t="s">
        <v>1706</v>
      </c>
      <c r="G118" s="184" t="s">
        <v>336</v>
      </c>
      <c r="H118" s="185">
        <v>11</v>
      </c>
      <c r="I118" s="186"/>
      <c r="J118" s="187">
        <f>ROUND(I118*H118,2)</f>
        <v>0</v>
      </c>
      <c r="K118" s="183" t="s">
        <v>179</v>
      </c>
      <c r="L118" s="41"/>
      <c r="M118" s="188" t="s">
        <v>5</v>
      </c>
      <c r="N118" s="189" t="s">
        <v>42</v>
      </c>
      <c r="O118" s="42"/>
      <c r="P118" s="190">
        <f>O118*H118</f>
        <v>0</v>
      </c>
      <c r="Q118" s="190">
        <v>0</v>
      </c>
      <c r="R118" s="190">
        <f>Q118*H118</f>
        <v>0</v>
      </c>
      <c r="S118" s="190">
        <v>0</v>
      </c>
      <c r="T118" s="191">
        <f>S118*H118</f>
        <v>0</v>
      </c>
      <c r="AR118" s="24" t="s">
        <v>173</v>
      </c>
      <c r="AT118" s="24" t="s">
        <v>169</v>
      </c>
      <c r="AU118" s="24" t="s">
        <v>80</v>
      </c>
      <c r="AY118" s="24" t="s">
        <v>167</v>
      </c>
      <c r="BE118" s="192">
        <f>IF(N118="základní",J118,0)</f>
        <v>0</v>
      </c>
      <c r="BF118" s="192">
        <f>IF(N118="snížená",J118,0)</f>
        <v>0</v>
      </c>
      <c r="BG118" s="192">
        <f>IF(N118="zákl. přenesená",J118,0)</f>
        <v>0</v>
      </c>
      <c r="BH118" s="192">
        <f>IF(N118="sníž. přenesená",J118,0)</f>
        <v>0</v>
      </c>
      <c r="BI118" s="192">
        <f>IF(N118="nulová",J118,0)</f>
        <v>0</v>
      </c>
      <c r="BJ118" s="24" t="s">
        <v>78</v>
      </c>
      <c r="BK118" s="192">
        <f>ROUND(I118*H118,2)</f>
        <v>0</v>
      </c>
      <c r="BL118" s="24" t="s">
        <v>173</v>
      </c>
      <c r="BM118" s="24" t="s">
        <v>1707</v>
      </c>
    </row>
    <row r="119" spans="2:65" s="1" customFormat="1" ht="40.5">
      <c r="B119" s="41"/>
      <c r="D119" s="193" t="s">
        <v>175</v>
      </c>
      <c r="F119" s="194" t="s">
        <v>1708</v>
      </c>
      <c r="I119" s="195"/>
      <c r="L119" s="41"/>
      <c r="M119" s="196"/>
      <c r="N119" s="42"/>
      <c r="O119" s="42"/>
      <c r="P119" s="42"/>
      <c r="Q119" s="42"/>
      <c r="R119" s="42"/>
      <c r="S119" s="42"/>
      <c r="T119" s="70"/>
      <c r="AT119" s="24" t="s">
        <v>175</v>
      </c>
      <c r="AU119" s="24" t="s">
        <v>80</v>
      </c>
    </row>
    <row r="120" spans="2:65" s="12" customFormat="1">
      <c r="B120" s="198"/>
      <c r="D120" s="193" t="s">
        <v>184</v>
      </c>
      <c r="E120" s="199" t="s">
        <v>5</v>
      </c>
      <c r="F120" s="200" t="s">
        <v>1709</v>
      </c>
      <c r="H120" s="201">
        <v>11</v>
      </c>
      <c r="I120" s="202"/>
      <c r="L120" s="198"/>
      <c r="M120" s="203"/>
      <c r="N120" s="204"/>
      <c r="O120" s="204"/>
      <c r="P120" s="204"/>
      <c r="Q120" s="204"/>
      <c r="R120" s="204"/>
      <c r="S120" s="204"/>
      <c r="T120" s="205"/>
      <c r="AT120" s="199" t="s">
        <v>184</v>
      </c>
      <c r="AU120" s="199" t="s">
        <v>80</v>
      </c>
      <c r="AV120" s="12" t="s">
        <v>80</v>
      </c>
      <c r="AW120" s="12" t="s">
        <v>35</v>
      </c>
      <c r="AX120" s="12" t="s">
        <v>78</v>
      </c>
      <c r="AY120" s="199" t="s">
        <v>167</v>
      </c>
    </row>
    <row r="121" spans="2:65" s="1" customFormat="1" ht="25.5" customHeight="1">
      <c r="B121" s="180"/>
      <c r="C121" s="181" t="s">
        <v>212</v>
      </c>
      <c r="D121" s="181" t="s">
        <v>169</v>
      </c>
      <c r="E121" s="182" t="s">
        <v>541</v>
      </c>
      <c r="F121" s="183" t="s">
        <v>1710</v>
      </c>
      <c r="G121" s="184" t="s">
        <v>336</v>
      </c>
      <c r="H121" s="185">
        <v>4.5999999999999996</v>
      </c>
      <c r="I121" s="186"/>
      <c r="J121" s="187">
        <f>ROUND(I121*H121,2)</f>
        <v>0</v>
      </c>
      <c r="K121" s="183" t="s">
        <v>179</v>
      </c>
      <c r="L121" s="41"/>
      <c r="M121" s="188" t="s">
        <v>5</v>
      </c>
      <c r="N121" s="189" t="s">
        <v>42</v>
      </c>
      <c r="O121" s="42"/>
      <c r="P121" s="190">
        <f>O121*H121</f>
        <v>0</v>
      </c>
      <c r="Q121" s="190">
        <v>0</v>
      </c>
      <c r="R121" s="190">
        <f>Q121*H121</f>
        <v>0</v>
      </c>
      <c r="S121" s="190">
        <v>0</v>
      </c>
      <c r="T121" s="191">
        <f>S121*H121</f>
        <v>0</v>
      </c>
      <c r="AR121" s="24" t="s">
        <v>173</v>
      </c>
      <c r="AT121" s="24" t="s">
        <v>169</v>
      </c>
      <c r="AU121" s="24" t="s">
        <v>80</v>
      </c>
      <c r="AY121" s="24" t="s">
        <v>167</v>
      </c>
      <c r="BE121" s="192">
        <f>IF(N121="základní",J121,0)</f>
        <v>0</v>
      </c>
      <c r="BF121" s="192">
        <f>IF(N121="snížená",J121,0)</f>
        <v>0</v>
      </c>
      <c r="BG121" s="192">
        <f>IF(N121="zákl. přenesená",J121,0)</f>
        <v>0</v>
      </c>
      <c r="BH121" s="192">
        <f>IF(N121="sníž. přenesená",J121,0)</f>
        <v>0</v>
      </c>
      <c r="BI121" s="192">
        <f>IF(N121="nulová",J121,0)</f>
        <v>0</v>
      </c>
      <c r="BJ121" s="24" t="s">
        <v>78</v>
      </c>
      <c r="BK121" s="192">
        <f>ROUND(I121*H121,2)</f>
        <v>0</v>
      </c>
      <c r="BL121" s="24" t="s">
        <v>173</v>
      </c>
      <c r="BM121" s="24" t="s">
        <v>1711</v>
      </c>
    </row>
    <row r="122" spans="2:65" s="1" customFormat="1" ht="40.5">
      <c r="B122" s="41"/>
      <c r="D122" s="193" t="s">
        <v>175</v>
      </c>
      <c r="F122" s="194" t="s">
        <v>544</v>
      </c>
      <c r="I122" s="195"/>
      <c r="L122" s="41"/>
      <c r="M122" s="196"/>
      <c r="N122" s="42"/>
      <c r="O122" s="42"/>
      <c r="P122" s="42"/>
      <c r="Q122" s="42"/>
      <c r="R122" s="42"/>
      <c r="S122" s="42"/>
      <c r="T122" s="70"/>
      <c r="AT122" s="24" t="s">
        <v>175</v>
      </c>
      <c r="AU122" s="24" t="s">
        <v>80</v>
      </c>
    </row>
    <row r="123" spans="2:65" s="1" customFormat="1" ht="25.5" customHeight="1">
      <c r="B123" s="180"/>
      <c r="C123" s="181" t="s">
        <v>217</v>
      </c>
      <c r="D123" s="181" t="s">
        <v>169</v>
      </c>
      <c r="E123" s="182" t="s">
        <v>548</v>
      </c>
      <c r="F123" s="183" t="s">
        <v>549</v>
      </c>
      <c r="G123" s="184" t="s">
        <v>336</v>
      </c>
      <c r="H123" s="185">
        <v>1.5</v>
      </c>
      <c r="I123" s="186"/>
      <c r="J123" s="187">
        <f>ROUND(I123*H123,2)</f>
        <v>0</v>
      </c>
      <c r="K123" s="183" t="s">
        <v>5</v>
      </c>
      <c r="L123" s="41"/>
      <c r="M123" s="188" t="s">
        <v>5</v>
      </c>
      <c r="N123" s="189" t="s">
        <v>42</v>
      </c>
      <c r="O123" s="42"/>
      <c r="P123" s="190">
        <f>O123*H123</f>
        <v>0</v>
      </c>
      <c r="Q123" s="190">
        <v>0</v>
      </c>
      <c r="R123" s="190">
        <f>Q123*H123</f>
        <v>0</v>
      </c>
      <c r="S123" s="190">
        <v>0</v>
      </c>
      <c r="T123" s="191">
        <f>S123*H123</f>
        <v>0</v>
      </c>
      <c r="AR123" s="24" t="s">
        <v>173</v>
      </c>
      <c r="AT123" s="24" t="s">
        <v>169</v>
      </c>
      <c r="AU123" s="24" t="s">
        <v>80</v>
      </c>
      <c r="AY123" s="24" t="s">
        <v>167</v>
      </c>
      <c r="BE123" s="192">
        <f>IF(N123="základní",J123,0)</f>
        <v>0</v>
      </c>
      <c r="BF123" s="192">
        <f>IF(N123="snížená",J123,0)</f>
        <v>0</v>
      </c>
      <c r="BG123" s="192">
        <f>IF(N123="zákl. přenesená",J123,0)</f>
        <v>0</v>
      </c>
      <c r="BH123" s="192">
        <f>IF(N123="sníž. přenesená",J123,0)</f>
        <v>0</v>
      </c>
      <c r="BI123" s="192">
        <f>IF(N123="nulová",J123,0)</f>
        <v>0</v>
      </c>
      <c r="BJ123" s="24" t="s">
        <v>78</v>
      </c>
      <c r="BK123" s="192">
        <f>ROUND(I123*H123,2)</f>
        <v>0</v>
      </c>
      <c r="BL123" s="24" t="s">
        <v>173</v>
      </c>
      <c r="BM123" s="24" t="s">
        <v>1712</v>
      </c>
    </row>
    <row r="124" spans="2:65" s="1" customFormat="1" ht="40.5">
      <c r="B124" s="41"/>
      <c r="D124" s="193" t="s">
        <v>175</v>
      </c>
      <c r="F124" s="194" t="s">
        <v>544</v>
      </c>
      <c r="I124" s="195"/>
      <c r="L124" s="41"/>
      <c r="M124" s="196"/>
      <c r="N124" s="42"/>
      <c r="O124" s="42"/>
      <c r="P124" s="42"/>
      <c r="Q124" s="42"/>
      <c r="R124" s="42"/>
      <c r="S124" s="42"/>
      <c r="T124" s="70"/>
      <c r="AT124" s="24" t="s">
        <v>175</v>
      </c>
      <c r="AU124" s="24" t="s">
        <v>80</v>
      </c>
    </row>
    <row r="125" spans="2:65" s="1" customFormat="1" ht="25.5" customHeight="1">
      <c r="B125" s="180"/>
      <c r="C125" s="181" t="s">
        <v>198</v>
      </c>
      <c r="D125" s="181" t="s">
        <v>169</v>
      </c>
      <c r="E125" s="182" t="s">
        <v>551</v>
      </c>
      <c r="F125" s="183" t="s">
        <v>552</v>
      </c>
      <c r="G125" s="184" t="s">
        <v>336</v>
      </c>
      <c r="H125" s="185">
        <v>22</v>
      </c>
      <c r="I125" s="186"/>
      <c r="J125" s="187">
        <f>ROUND(I125*H125,2)</f>
        <v>0</v>
      </c>
      <c r="K125" s="183" t="s">
        <v>179</v>
      </c>
      <c r="L125" s="41"/>
      <c r="M125" s="188" t="s">
        <v>5</v>
      </c>
      <c r="N125" s="189" t="s">
        <v>42</v>
      </c>
      <c r="O125" s="42"/>
      <c r="P125" s="190">
        <f>O125*H125</f>
        <v>0</v>
      </c>
      <c r="Q125" s="190">
        <v>0</v>
      </c>
      <c r="R125" s="190">
        <f>Q125*H125</f>
        <v>0</v>
      </c>
      <c r="S125" s="190">
        <v>0</v>
      </c>
      <c r="T125" s="191">
        <f>S125*H125</f>
        <v>0</v>
      </c>
      <c r="AR125" s="24" t="s">
        <v>173</v>
      </c>
      <c r="AT125" s="24" t="s">
        <v>169</v>
      </c>
      <c r="AU125" s="24" t="s">
        <v>80</v>
      </c>
      <c r="AY125" s="24" t="s">
        <v>167</v>
      </c>
      <c r="BE125" s="192">
        <f>IF(N125="základní",J125,0)</f>
        <v>0</v>
      </c>
      <c r="BF125" s="192">
        <f>IF(N125="snížená",J125,0)</f>
        <v>0</v>
      </c>
      <c r="BG125" s="192">
        <f>IF(N125="zákl. přenesená",J125,0)</f>
        <v>0</v>
      </c>
      <c r="BH125" s="192">
        <f>IF(N125="sníž. přenesená",J125,0)</f>
        <v>0</v>
      </c>
      <c r="BI125" s="192">
        <f>IF(N125="nulová",J125,0)</f>
        <v>0</v>
      </c>
      <c r="BJ125" s="24" t="s">
        <v>78</v>
      </c>
      <c r="BK125" s="192">
        <f>ROUND(I125*H125,2)</f>
        <v>0</v>
      </c>
      <c r="BL125" s="24" t="s">
        <v>173</v>
      </c>
      <c r="BM125" s="24" t="s">
        <v>1713</v>
      </c>
    </row>
    <row r="126" spans="2:65" s="1" customFormat="1" ht="40.5">
      <c r="B126" s="41"/>
      <c r="D126" s="193" t="s">
        <v>175</v>
      </c>
      <c r="F126" s="194" t="s">
        <v>554</v>
      </c>
      <c r="I126" s="195"/>
      <c r="L126" s="41"/>
      <c r="M126" s="196"/>
      <c r="N126" s="42"/>
      <c r="O126" s="42"/>
      <c r="P126" s="42"/>
      <c r="Q126" s="42"/>
      <c r="R126" s="42"/>
      <c r="S126" s="42"/>
      <c r="T126" s="70"/>
      <c r="AT126" s="24" t="s">
        <v>175</v>
      </c>
      <c r="AU126" s="24" t="s">
        <v>80</v>
      </c>
    </row>
    <row r="127" spans="2:65" s="1" customFormat="1" ht="16.5" customHeight="1">
      <c r="B127" s="180"/>
      <c r="C127" s="181" t="s">
        <v>227</v>
      </c>
      <c r="D127" s="181" t="s">
        <v>169</v>
      </c>
      <c r="E127" s="182" t="s">
        <v>557</v>
      </c>
      <c r="F127" s="183" t="s">
        <v>558</v>
      </c>
      <c r="G127" s="184" t="s">
        <v>336</v>
      </c>
      <c r="H127" s="185">
        <v>1.5</v>
      </c>
      <c r="I127" s="186"/>
      <c r="J127" s="187">
        <f>ROUND(I127*H127,2)</f>
        <v>0</v>
      </c>
      <c r="K127" s="183" t="s">
        <v>179</v>
      </c>
      <c r="L127" s="41"/>
      <c r="M127" s="188" t="s">
        <v>5</v>
      </c>
      <c r="N127" s="189" t="s">
        <v>42</v>
      </c>
      <c r="O127" s="42"/>
      <c r="P127" s="190">
        <f>O127*H127</f>
        <v>0</v>
      </c>
      <c r="Q127" s="190">
        <v>0</v>
      </c>
      <c r="R127" s="190">
        <f>Q127*H127</f>
        <v>0</v>
      </c>
      <c r="S127" s="190">
        <v>0</v>
      </c>
      <c r="T127" s="191">
        <f>S127*H127</f>
        <v>0</v>
      </c>
      <c r="AR127" s="24" t="s">
        <v>173</v>
      </c>
      <c r="AT127" s="24" t="s">
        <v>169</v>
      </c>
      <c r="AU127" s="24" t="s">
        <v>80</v>
      </c>
      <c r="AY127" s="24" t="s">
        <v>167</v>
      </c>
      <c r="BE127" s="192">
        <f>IF(N127="základní",J127,0)</f>
        <v>0</v>
      </c>
      <c r="BF127" s="192">
        <f>IF(N127="snížená",J127,0)</f>
        <v>0</v>
      </c>
      <c r="BG127" s="192">
        <f>IF(N127="zákl. přenesená",J127,0)</f>
        <v>0</v>
      </c>
      <c r="BH127" s="192">
        <f>IF(N127="sníž. přenesená",J127,0)</f>
        <v>0</v>
      </c>
      <c r="BI127" s="192">
        <f>IF(N127="nulová",J127,0)</f>
        <v>0</v>
      </c>
      <c r="BJ127" s="24" t="s">
        <v>78</v>
      </c>
      <c r="BK127" s="192">
        <f>ROUND(I127*H127,2)</f>
        <v>0</v>
      </c>
      <c r="BL127" s="24" t="s">
        <v>173</v>
      </c>
      <c r="BM127" s="24" t="s">
        <v>1714</v>
      </c>
    </row>
    <row r="128" spans="2:65" s="1" customFormat="1" ht="27">
      <c r="B128" s="41"/>
      <c r="D128" s="193" t="s">
        <v>175</v>
      </c>
      <c r="F128" s="194" t="s">
        <v>560</v>
      </c>
      <c r="I128" s="195"/>
      <c r="L128" s="41"/>
      <c r="M128" s="196"/>
      <c r="N128" s="42"/>
      <c r="O128" s="42"/>
      <c r="P128" s="42"/>
      <c r="Q128" s="42"/>
      <c r="R128" s="42"/>
      <c r="S128" s="42"/>
      <c r="T128" s="70"/>
      <c r="AT128" s="24" t="s">
        <v>175</v>
      </c>
      <c r="AU128" s="24" t="s">
        <v>80</v>
      </c>
    </row>
    <row r="129" spans="2:65" s="12" customFormat="1">
      <c r="B129" s="198"/>
      <c r="D129" s="193" t="s">
        <v>184</v>
      </c>
      <c r="E129" s="199" t="s">
        <v>5</v>
      </c>
      <c r="F129" s="200" t="s">
        <v>1715</v>
      </c>
      <c r="H129" s="201">
        <v>1.5</v>
      </c>
      <c r="I129" s="202"/>
      <c r="L129" s="198"/>
      <c r="M129" s="203"/>
      <c r="N129" s="204"/>
      <c r="O129" s="204"/>
      <c r="P129" s="204"/>
      <c r="Q129" s="204"/>
      <c r="R129" s="204"/>
      <c r="S129" s="204"/>
      <c r="T129" s="205"/>
      <c r="AT129" s="199" t="s">
        <v>184</v>
      </c>
      <c r="AU129" s="199" t="s">
        <v>80</v>
      </c>
      <c r="AV129" s="12" t="s">
        <v>80</v>
      </c>
      <c r="AW129" s="12" t="s">
        <v>35</v>
      </c>
      <c r="AX129" s="12" t="s">
        <v>78</v>
      </c>
      <c r="AY129" s="199" t="s">
        <v>167</v>
      </c>
    </row>
    <row r="130" spans="2:65" s="1" customFormat="1" ht="16.5" customHeight="1">
      <c r="B130" s="180"/>
      <c r="C130" s="181" t="s">
        <v>234</v>
      </c>
      <c r="D130" s="181" t="s">
        <v>169</v>
      </c>
      <c r="E130" s="182" t="s">
        <v>564</v>
      </c>
      <c r="F130" s="183" t="s">
        <v>565</v>
      </c>
      <c r="G130" s="184" t="s">
        <v>336</v>
      </c>
      <c r="H130" s="185">
        <v>22</v>
      </c>
      <c r="I130" s="186"/>
      <c r="J130" s="187">
        <f>ROUND(I130*H130,2)</f>
        <v>0</v>
      </c>
      <c r="K130" s="183" t="s">
        <v>179</v>
      </c>
      <c r="L130" s="41"/>
      <c r="M130" s="188" t="s">
        <v>5</v>
      </c>
      <c r="N130" s="189" t="s">
        <v>42</v>
      </c>
      <c r="O130" s="42"/>
      <c r="P130" s="190">
        <f>O130*H130</f>
        <v>0</v>
      </c>
      <c r="Q130" s="190">
        <v>0</v>
      </c>
      <c r="R130" s="190">
        <f>Q130*H130</f>
        <v>0</v>
      </c>
      <c r="S130" s="190">
        <v>0</v>
      </c>
      <c r="T130" s="191">
        <f>S130*H130</f>
        <v>0</v>
      </c>
      <c r="AR130" s="24" t="s">
        <v>173</v>
      </c>
      <c r="AT130" s="24" t="s">
        <v>169</v>
      </c>
      <c r="AU130" s="24" t="s">
        <v>80</v>
      </c>
      <c r="AY130" s="24" t="s">
        <v>167</v>
      </c>
      <c r="BE130" s="192">
        <f>IF(N130="základní",J130,0)</f>
        <v>0</v>
      </c>
      <c r="BF130" s="192">
        <f>IF(N130="snížená",J130,0)</f>
        <v>0</v>
      </c>
      <c r="BG130" s="192">
        <f>IF(N130="zákl. přenesená",J130,0)</f>
        <v>0</v>
      </c>
      <c r="BH130" s="192">
        <f>IF(N130="sníž. přenesená",J130,0)</f>
        <v>0</v>
      </c>
      <c r="BI130" s="192">
        <f>IF(N130="nulová",J130,0)</f>
        <v>0</v>
      </c>
      <c r="BJ130" s="24" t="s">
        <v>78</v>
      </c>
      <c r="BK130" s="192">
        <f>ROUND(I130*H130,2)</f>
        <v>0</v>
      </c>
      <c r="BL130" s="24" t="s">
        <v>173</v>
      </c>
      <c r="BM130" s="24" t="s">
        <v>1716</v>
      </c>
    </row>
    <row r="131" spans="2:65" s="1" customFormat="1">
      <c r="B131" s="41"/>
      <c r="D131" s="193" t="s">
        <v>175</v>
      </c>
      <c r="F131" s="194" t="s">
        <v>567</v>
      </c>
      <c r="I131" s="195"/>
      <c r="L131" s="41"/>
      <c r="M131" s="196"/>
      <c r="N131" s="42"/>
      <c r="O131" s="42"/>
      <c r="P131" s="42"/>
      <c r="Q131" s="42"/>
      <c r="R131" s="42"/>
      <c r="S131" s="42"/>
      <c r="T131" s="70"/>
      <c r="AT131" s="24" t="s">
        <v>175</v>
      </c>
      <c r="AU131" s="24" t="s">
        <v>80</v>
      </c>
    </row>
    <row r="132" spans="2:65" s="1" customFormat="1" ht="16.5" customHeight="1">
      <c r="B132" s="180"/>
      <c r="C132" s="181" t="s">
        <v>239</v>
      </c>
      <c r="D132" s="181" t="s">
        <v>169</v>
      </c>
      <c r="E132" s="182" t="s">
        <v>568</v>
      </c>
      <c r="F132" s="183" t="s">
        <v>569</v>
      </c>
      <c r="G132" s="184" t="s">
        <v>268</v>
      </c>
      <c r="H132" s="185">
        <v>39.6</v>
      </c>
      <c r="I132" s="186"/>
      <c r="J132" s="187">
        <f>ROUND(I132*H132,2)</f>
        <v>0</v>
      </c>
      <c r="K132" s="183" t="s">
        <v>179</v>
      </c>
      <c r="L132" s="41"/>
      <c r="M132" s="188" t="s">
        <v>5</v>
      </c>
      <c r="N132" s="189" t="s">
        <v>42</v>
      </c>
      <c r="O132" s="42"/>
      <c r="P132" s="190">
        <f>O132*H132</f>
        <v>0</v>
      </c>
      <c r="Q132" s="190">
        <v>0</v>
      </c>
      <c r="R132" s="190">
        <f>Q132*H132</f>
        <v>0</v>
      </c>
      <c r="S132" s="190">
        <v>0</v>
      </c>
      <c r="T132" s="191">
        <f>S132*H132</f>
        <v>0</v>
      </c>
      <c r="AR132" s="24" t="s">
        <v>173</v>
      </c>
      <c r="AT132" s="24" t="s">
        <v>169</v>
      </c>
      <c r="AU132" s="24" t="s">
        <v>80</v>
      </c>
      <c r="AY132" s="24" t="s">
        <v>167</v>
      </c>
      <c r="BE132" s="192">
        <f>IF(N132="základní",J132,0)</f>
        <v>0</v>
      </c>
      <c r="BF132" s="192">
        <f>IF(N132="snížená",J132,0)</f>
        <v>0</v>
      </c>
      <c r="BG132" s="192">
        <f>IF(N132="zákl. přenesená",J132,0)</f>
        <v>0</v>
      </c>
      <c r="BH132" s="192">
        <f>IF(N132="sníž. přenesená",J132,0)</f>
        <v>0</v>
      </c>
      <c r="BI132" s="192">
        <f>IF(N132="nulová",J132,0)</f>
        <v>0</v>
      </c>
      <c r="BJ132" s="24" t="s">
        <v>78</v>
      </c>
      <c r="BK132" s="192">
        <f>ROUND(I132*H132,2)</f>
        <v>0</v>
      </c>
      <c r="BL132" s="24" t="s">
        <v>173</v>
      </c>
      <c r="BM132" s="24" t="s">
        <v>1717</v>
      </c>
    </row>
    <row r="133" spans="2:65" s="1" customFormat="1" ht="27">
      <c r="B133" s="41"/>
      <c r="D133" s="193" t="s">
        <v>175</v>
      </c>
      <c r="F133" s="194" t="s">
        <v>571</v>
      </c>
      <c r="I133" s="195"/>
      <c r="L133" s="41"/>
      <c r="M133" s="196"/>
      <c r="N133" s="42"/>
      <c r="O133" s="42"/>
      <c r="P133" s="42"/>
      <c r="Q133" s="42"/>
      <c r="R133" s="42"/>
      <c r="S133" s="42"/>
      <c r="T133" s="70"/>
      <c r="AT133" s="24" t="s">
        <v>175</v>
      </c>
      <c r="AU133" s="24" t="s">
        <v>80</v>
      </c>
    </row>
    <row r="134" spans="2:65" s="12" customFormat="1">
      <c r="B134" s="198"/>
      <c r="D134" s="193" t="s">
        <v>184</v>
      </c>
      <c r="F134" s="200" t="s">
        <v>1718</v>
      </c>
      <c r="H134" s="201">
        <v>39.6</v>
      </c>
      <c r="I134" s="202"/>
      <c r="L134" s="198"/>
      <c r="M134" s="203"/>
      <c r="N134" s="204"/>
      <c r="O134" s="204"/>
      <c r="P134" s="204"/>
      <c r="Q134" s="204"/>
      <c r="R134" s="204"/>
      <c r="S134" s="204"/>
      <c r="T134" s="205"/>
      <c r="AT134" s="199" t="s">
        <v>184</v>
      </c>
      <c r="AU134" s="199" t="s">
        <v>80</v>
      </c>
      <c r="AV134" s="12" t="s">
        <v>80</v>
      </c>
      <c r="AW134" s="12" t="s">
        <v>6</v>
      </c>
      <c r="AX134" s="12" t="s">
        <v>78</v>
      </c>
      <c r="AY134" s="199" t="s">
        <v>167</v>
      </c>
    </row>
    <row r="135" spans="2:65" s="1" customFormat="1" ht="16.5" customHeight="1">
      <c r="B135" s="180"/>
      <c r="C135" s="181" t="s">
        <v>243</v>
      </c>
      <c r="D135" s="181" t="s">
        <v>169</v>
      </c>
      <c r="E135" s="182" t="s">
        <v>575</v>
      </c>
      <c r="F135" s="183" t="s">
        <v>576</v>
      </c>
      <c r="G135" s="184" t="s">
        <v>230</v>
      </c>
      <c r="H135" s="185">
        <v>15</v>
      </c>
      <c r="I135" s="186"/>
      <c r="J135" s="187">
        <f>ROUND(I135*H135,2)</f>
        <v>0</v>
      </c>
      <c r="K135" s="183" t="s">
        <v>5</v>
      </c>
      <c r="L135" s="41"/>
      <c r="M135" s="188" t="s">
        <v>5</v>
      </c>
      <c r="N135" s="189" t="s">
        <v>42</v>
      </c>
      <c r="O135" s="42"/>
      <c r="P135" s="190">
        <f>O135*H135</f>
        <v>0</v>
      </c>
      <c r="Q135" s="190">
        <v>0</v>
      </c>
      <c r="R135" s="190">
        <f>Q135*H135</f>
        <v>0</v>
      </c>
      <c r="S135" s="190">
        <v>0</v>
      </c>
      <c r="T135" s="191">
        <f>S135*H135</f>
        <v>0</v>
      </c>
      <c r="AR135" s="24" t="s">
        <v>173</v>
      </c>
      <c r="AT135" s="24" t="s">
        <v>169</v>
      </c>
      <c r="AU135" s="24" t="s">
        <v>80</v>
      </c>
      <c r="AY135" s="24" t="s">
        <v>167</v>
      </c>
      <c r="BE135" s="192">
        <f>IF(N135="základní",J135,0)</f>
        <v>0</v>
      </c>
      <c r="BF135" s="192">
        <f>IF(N135="snížená",J135,0)</f>
        <v>0</v>
      </c>
      <c r="BG135" s="192">
        <f>IF(N135="zákl. přenesená",J135,0)</f>
        <v>0</v>
      </c>
      <c r="BH135" s="192">
        <f>IF(N135="sníž. přenesená",J135,0)</f>
        <v>0</v>
      </c>
      <c r="BI135" s="192">
        <f>IF(N135="nulová",J135,0)</f>
        <v>0</v>
      </c>
      <c r="BJ135" s="24" t="s">
        <v>78</v>
      </c>
      <c r="BK135" s="192">
        <f>ROUND(I135*H135,2)</f>
        <v>0</v>
      </c>
      <c r="BL135" s="24" t="s">
        <v>173</v>
      </c>
      <c r="BM135" s="24" t="s">
        <v>1719</v>
      </c>
    </row>
    <row r="136" spans="2:65" s="1" customFormat="1">
      <c r="B136" s="41"/>
      <c r="D136" s="193" t="s">
        <v>175</v>
      </c>
      <c r="F136" s="194" t="s">
        <v>576</v>
      </c>
      <c r="I136" s="195"/>
      <c r="L136" s="41"/>
      <c r="M136" s="196"/>
      <c r="N136" s="42"/>
      <c r="O136" s="42"/>
      <c r="P136" s="42"/>
      <c r="Q136" s="42"/>
      <c r="R136" s="42"/>
      <c r="S136" s="42"/>
      <c r="T136" s="70"/>
      <c r="AT136" s="24" t="s">
        <v>175</v>
      </c>
      <c r="AU136" s="24" t="s">
        <v>80</v>
      </c>
    </row>
    <row r="137" spans="2:65" s="1" customFormat="1" ht="25.5" customHeight="1">
      <c r="B137" s="180"/>
      <c r="C137" s="181" t="s">
        <v>247</v>
      </c>
      <c r="D137" s="181" t="s">
        <v>169</v>
      </c>
      <c r="E137" s="182" t="s">
        <v>578</v>
      </c>
      <c r="F137" s="183" t="s">
        <v>579</v>
      </c>
      <c r="G137" s="184" t="s">
        <v>230</v>
      </c>
      <c r="H137" s="185">
        <v>15</v>
      </c>
      <c r="I137" s="186"/>
      <c r="J137" s="187">
        <f>ROUND(I137*H137,2)</f>
        <v>0</v>
      </c>
      <c r="K137" s="183" t="s">
        <v>179</v>
      </c>
      <c r="L137" s="41"/>
      <c r="M137" s="188" t="s">
        <v>5</v>
      </c>
      <c r="N137" s="189" t="s">
        <v>42</v>
      </c>
      <c r="O137" s="42"/>
      <c r="P137" s="190">
        <f>O137*H137</f>
        <v>0</v>
      </c>
      <c r="Q137" s="190">
        <v>0</v>
      </c>
      <c r="R137" s="190">
        <f>Q137*H137</f>
        <v>0</v>
      </c>
      <c r="S137" s="190">
        <v>0</v>
      </c>
      <c r="T137" s="191">
        <f>S137*H137</f>
        <v>0</v>
      </c>
      <c r="AR137" s="24" t="s">
        <v>173</v>
      </c>
      <c r="AT137" s="24" t="s">
        <v>169</v>
      </c>
      <c r="AU137" s="24" t="s">
        <v>80</v>
      </c>
      <c r="AY137" s="24" t="s">
        <v>167</v>
      </c>
      <c r="BE137" s="192">
        <f>IF(N137="základní",J137,0)</f>
        <v>0</v>
      </c>
      <c r="BF137" s="192">
        <f>IF(N137="snížená",J137,0)</f>
        <v>0</v>
      </c>
      <c r="BG137" s="192">
        <f>IF(N137="zákl. přenesená",J137,0)</f>
        <v>0</v>
      </c>
      <c r="BH137" s="192">
        <f>IF(N137="sníž. přenesená",J137,0)</f>
        <v>0</v>
      </c>
      <c r="BI137" s="192">
        <f>IF(N137="nulová",J137,0)</f>
        <v>0</v>
      </c>
      <c r="BJ137" s="24" t="s">
        <v>78</v>
      </c>
      <c r="BK137" s="192">
        <f>ROUND(I137*H137,2)</f>
        <v>0</v>
      </c>
      <c r="BL137" s="24" t="s">
        <v>173</v>
      </c>
      <c r="BM137" s="24" t="s">
        <v>1720</v>
      </c>
    </row>
    <row r="138" spans="2:65" s="1" customFormat="1" ht="27">
      <c r="B138" s="41"/>
      <c r="D138" s="193" t="s">
        <v>175</v>
      </c>
      <c r="F138" s="194" t="s">
        <v>581</v>
      </c>
      <c r="I138" s="195"/>
      <c r="L138" s="41"/>
      <c r="M138" s="196"/>
      <c r="N138" s="42"/>
      <c r="O138" s="42"/>
      <c r="P138" s="42"/>
      <c r="Q138" s="42"/>
      <c r="R138" s="42"/>
      <c r="S138" s="42"/>
      <c r="T138" s="70"/>
      <c r="AT138" s="24" t="s">
        <v>175</v>
      </c>
      <c r="AU138" s="24" t="s">
        <v>80</v>
      </c>
    </row>
    <row r="139" spans="2:65" s="1" customFormat="1" ht="27">
      <c r="B139" s="41"/>
      <c r="D139" s="193" t="s">
        <v>182</v>
      </c>
      <c r="F139" s="197" t="s">
        <v>1686</v>
      </c>
      <c r="I139" s="195"/>
      <c r="L139" s="41"/>
      <c r="M139" s="196"/>
      <c r="N139" s="42"/>
      <c r="O139" s="42"/>
      <c r="P139" s="42"/>
      <c r="Q139" s="42"/>
      <c r="R139" s="42"/>
      <c r="S139" s="42"/>
      <c r="T139" s="70"/>
      <c r="AT139" s="24" t="s">
        <v>182</v>
      </c>
      <c r="AU139" s="24" t="s">
        <v>80</v>
      </c>
    </row>
    <row r="140" spans="2:65" s="14" customFormat="1">
      <c r="B140" s="227"/>
      <c r="D140" s="193" t="s">
        <v>184</v>
      </c>
      <c r="E140" s="228" t="s">
        <v>5</v>
      </c>
      <c r="F140" s="229" t="s">
        <v>1476</v>
      </c>
      <c r="H140" s="228" t="s">
        <v>5</v>
      </c>
      <c r="I140" s="230"/>
      <c r="L140" s="227"/>
      <c r="M140" s="231"/>
      <c r="N140" s="232"/>
      <c r="O140" s="232"/>
      <c r="P140" s="232"/>
      <c r="Q140" s="232"/>
      <c r="R140" s="232"/>
      <c r="S140" s="232"/>
      <c r="T140" s="233"/>
      <c r="AT140" s="228" t="s">
        <v>184</v>
      </c>
      <c r="AU140" s="228" t="s">
        <v>80</v>
      </c>
      <c r="AV140" s="14" t="s">
        <v>78</v>
      </c>
      <c r="AW140" s="14" t="s">
        <v>35</v>
      </c>
      <c r="AX140" s="14" t="s">
        <v>71</v>
      </c>
      <c r="AY140" s="228" t="s">
        <v>167</v>
      </c>
    </row>
    <row r="141" spans="2:65" s="12" customFormat="1">
      <c r="B141" s="198"/>
      <c r="D141" s="193" t="s">
        <v>184</v>
      </c>
      <c r="E141" s="199" t="s">
        <v>5</v>
      </c>
      <c r="F141" s="200" t="s">
        <v>11</v>
      </c>
      <c r="H141" s="201">
        <v>15</v>
      </c>
      <c r="I141" s="202"/>
      <c r="L141" s="198"/>
      <c r="M141" s="203"/>
      <c r="N141" s="204"/>
      <c r="O141" s="204"/>
      <c r="P141" s="204"/>
      <c r="Q141" s="204"/>
      <c r="R141" s="204"/>
      <c r="S141" s="204"/>
      <c r="T141" s="205"/>
      <c r="AT141" s="199" t="s">
        <v>184</v>
      </c>
      <c r="AU141" s="199" t="s">
        <v>80</v>
      </c>
      <c r="AV141" s="12" t="s">
        <v>80</v>
      </c>
      <c r="AW141" s="12" t="s">
        <v>35</v>
      </c>
      <c r="AX141" s="12" t="s">
        <v>78</v>
      </c>
      <c r="AY141" s="199" t="s">
        <v>167</v>
      </c>
    </row>
    <row r="142" spans="2:65" s="11" customFormat="1" ht="29.85" customHeight="1">
      <c r="B142" s="167"/>
      <c r="D142" s="168" t="s">
        <v>70</v>
      </c>
      <c r="E142" s="178" t="s">
        <v>200</v>
      </c>
      <c r="F142" s="178" t="s">
        <v>376</v>
      </c>
      <c r="I142" s="170"/>
      <c r="J142" s="179">
        <f>BK142</f>
        <v>0</v>
      </c>
      <c r="L142" s="167"/>
      <c r="M142" s="172"/>
      <c r="N142" s="173"/>
      <c r="O142" s="173"/>
      <c r="P142" s="174">
        <f>SUM(P143:P173)</f>
        <v>0</v>
      </c>
      <c r="Q142" s="173"/>
      <c r="R142" s="174">
        <f>SUM(R143:R173)</f>
        <v>2.69247024</v>
      </c>
      <c r="S142" s="173"/>
      <c r="T142" s="175">
        <f>SUM(T143:T173)</f>
        <v>0</v>
      </c>
      <c r="AR142" s="168" t="s">
        <v>78</v>
      </c>
      <c r="AT142" s="176" t="s">
        <v>70</v>
      </c>
      <c r="AU142" s="176" t="s">
        <v>78</v>
      </c>
      <c r="AY142" s="168" t="s">
        <v>167</v>
      </c>
      <c r="BK142" s="177">
        <f>SUM(BK143:BK173)</f>
        <v>0</v>
      </c>
    </row>
    <row r="143" spans="2:65" s="1" customFormat="1" ht="25.5" customHeight="1">
      <c r="B143" s="180"/>
      <c r="C143" s="181" t="s">
        <v>11</v>
      </c>
      <c r="D143" s="181" t="s">
        <v>169</v>
      </c>
      <c r="E143" s="182" t="s">
        <v>1721</v>
      </c>
      <c r="F143" s="183" t="s">
        <v>1722</v>
      </c>
      <c r="G143" s="184" t="s">
        <v>230</v>
      </c>
      <c r="H143" s="185">
        <v>62</v>
      </c>
      <c r="I143" s="186"/>
      <c r="J143" s="187">
        <f>ROUND(I143*H143,2)</f>
        <v>0</v>
      </c>
      <c r="K143" s="183" t="s">
        <v>5</v>
      </c>
      <c r="L143" s="41"/>
      <c r="M143" s="188" t="s">
        <v>5</v>
      </c>
      <c r="N143" s="189" t="s">
        <v>42</v>
      </c>
      <c r="O143" s="42"/>
      <c r="P143" s="190">
        <f>O143*H143</f>
        <v>0</v>
      </c>
      <c r="Q143" s="190">
        <v>0</v>
      </c>
      <c r="R143" s="190">
        <f>Q143*H143</f>
        <v>0</v>
      </c>
      <c r="S143" s="190">
        <v>0</v>
      </c>
      <c r="T143" s="191">
        <f>S143*H143</f>
        <v>0</v>
      </c>
      <c r="AR143" s="24" t="s">
        <v>173</v>
      </c>
      <c r="AT143" s="24" t="s">
        <v>169</v>
      </c>
      <c r="AU143" s="24" t="s">
        <v>80</v>
      </c>
      <c r="AY143" s="24" t="s">
        <v>167</v>
      </c>
      <c r="BE143" s="192">
        <f>IF(N143="základní",J143,0)</f>
        <v>0</v>
      </c>
      <c r="BF143" s="192">
        <f>IF(N143="snížená",J143,0)</f>
        <v>0</v>
      </c>
      <c r="BG143" s="192">
        <f>IF(N143="zákl. přenesená",J143,0)</f>
        <v>0</v>
      </c>
      <c r="BH143" s="192">
        <f>IF(N143="sníž. přenesená",J143,0)</f>
        <v>0</v>
      </c>
      <c r="BI143" s="192">
        <f>IF(N143="nulová",J143,0)</f>
        <v>0</v>
      </c>
      <c r="BJ143" s="24" t="s">
        <v>78</v>
      </c>
      <c r="BK143" s="192">
        <f>ROUND(I143*H143,2)</f>
        <v>0</v>
      </c>
      <c r="BL143" s="24" t="s">
        <v>173</v>
      </c>
      <c r="BM143" s="24" t="s">
        <v>1723</v>
      </c>
    </row>
    <row r="144" spans="2:65" s="1" customFormat="1">
      <c r="B144" s="41"/>
      <c r="D144" s="193" t="s">
        <v>175</v>
      </c>
      <c r="F144" s="194" t="s">
        <v>1724</v>
      </c>
      <c r="I144" s="195"/>
      <c r="L144" s="41"/>
      <c r="M144" s="196"/>
      <c r="N144" s="42"/>
      <c r="O144" s="42"/>
      <c r="P144" s="42"/>
      <c r="Q144" s="42"/>
      <c r="R144" s="42"/>
      <c r="S144" s="42"/>
      <c r="T144" s="70"/>
      <c r="AT144" s="24" t="s">
        <v>175</v>
      </c>
      <c r="AU144" s="24" t="s">
        <v>80</v>
      </c>
    </row>
    <row r="145" spans="2:65" s="12" customFormat="1">
      <c r="B145" s="198"/>
      <c r="D145" s="193" t="s">
        <v>184</v>
      </c>
      <c r="E145" s="199" t="s">
        <v>5</v>
      </c>
      <c r="F145" s="200" t="s">
        <v>1725</v>
      </c>
      <c r="H145" s="201">
        <v>62</v>
      </c>
      <c r="I145" s="202"/>
      <c r="L145" s="198"/>
      <c r="M145" s="203"/>
      <c r="N145" s="204"/>
      <c r="O145" s="204"/>
      <c r="P145" s="204"/>
      <c r="Q145" s="204"/>
      <c r="R145" s="204"/>
      <c r="S145" s="204"/>
      <c r="T145" s="205"/>
      <c r="AT145" s="199" t="s">
        <v>184</v>
      </c>
      <c r="AU145" s="199" t="s">
        <v>80</v>
      </c>
      <c r="AV145" s="12" t="s">
        <v>80</v>
      </c>
      <c r="AW145" s="12" t="s">
        <v>35</v>
      </c>
      <c r="AX145" s="12" t="s">
        <v>78</v>
      </c>
      <c r="AY145" s="199" t="s">
        <v>167</v>
      </c>
    </row>
    <row r="146" spans="2:65" s="1" customFormat="1" ht="25.5" customHeight="1">
      <c r="B146" s="180"/>
      <c r="C146" s="181" t="s">
        <v>256</v>
      </c>
      <c r="D146" s="181" t="s">
        <v>169</v>
      </c>
      <c r="E146" s="182" t="s">
        <v>1726</v>
      </c>
      <c r="F146" s="183" t="s">
        <v>1727</v>
      </c>
      <c r="G146" s="184" t="s">
        <v>230</v>
      </c>
      <c r="H146" s="185">
        <v>42</v>
      </c>
      <c r="I146" s="186"/>
      <c r="J146" s="187">
        <f>ROUND(I146*H146,2)</f>
        <v>0</v>
      </c>
      <c r="K146" s="183" t="s">
        <v>179</v>
      </c>
      <c r="L146" s="41"/>
      <c r="M146" s="188" t="s">
        <v>5</v>
      </c>
      <c r="N146" s="189" t="s">
        <v>42</v>
      </c>
      <c r="O146" s="42"/>
      <c r="P146" s="190">
        <f>O146*H146</f>
        <v>0</v>
      </c>
      <c r="Q146" s="190">
        <v>0</v>
      </c>
      <c r="R146" s="190">
        <f>Q146*H146</f>
        <v>0</v>
      </c>
      <c r="S146" s="190">
        <v>0</v>
      </c>
      <c r="T146" s="191">
        <f>S146*H146</f>
        <v>0</v>
      </c>
      <c r="AR146" s="24" t="s">
        <v>173</v>
      </c>
      <c r="AT146" s="24" t="s">
        <v>169</v>
      </c>
      <c r="AU146" s="24" t="s">
        <v>80</v>
      </c>
      <c r="AY146" s="24" t="s">
        <v>167</v>
      </c>
      <c r="BE146" s="192">
        <f>IF(N146="základní",J146,0)</f>
        <v>0</v>
      </c>
      <c r="BF146" s="192">
        <f>IF(N146="snížená",J146,0)</f>
        <v>0</v>
      </c>
      <c r="BG146" s="192">
        <f>IF(N146="zákl. přenesená",J146,0)</f>
        <v>0</v>
      </c>
      <c r="BH146" s="192">
        <f>IF(N146="sníž. přenesená",J146,0)</f>
        <v>0</v>
      </c>
      <c r="BI146" s="192">
        <f>IF(N146="nulová",J146,0)</f>
        <v>0</v>
      </c>
      <c r="BJ146" s="24" t="s">
        <v>78</v>
      </c>
      <c r="BK146" s="192">
        <f>ROUND(I146*H146,2)</f>
        <v>0</v>
      </c>
      <c r="BL146" s="24" t="s">
        <v>173</v>
      </c>
      <c r="BM146" s="24" t="s">
        <v>1728</v>
      </c>
    </row>
    <row r="147" spans="2:65" s="1" customFormat="1" ht="27">
      <c r="B147" s="41"/>
      <c r="D147" s="193" t="s">
        <v>175</v>
      </c>
      <c r="F147" s="194" t="s">
        <v>1729</v>
      </c>
      <c r="I147" s="195"/>
      <c r="L147" s="41"/>
      <c r="M147" s="196"/>
      <c r="N147" s="42"/>
      <c r="O147" s="42"/>
      <c r="P147" s="42"/>
      <c r="Q147" s="42"/>
      <c r="R147" s="42"/>
      <c r="S147" s="42"/>
      <c r="T147" s="70"/>
      <c r="AT147" s="24" t="s">
        <v>175</v>
      </c>
      <c r="AU147" s="24" t="s">
        <v>80</v>
      </c>
    </row>
    <row r="148" spans="2:65" s="1" customFormat="1" ht="27">
      <c r="B148" s="41"/>
      <c r="D148" s="193" t="s">
        <v>182</v>
      </c>
      <c r="F148" s="197" t="s">
        <v>1686</v>
      </c>
      <c r="I148" s="195"/>
      <c r="L148" s="41"/>
      <c r="M148" s="196"/>
      <c r="N148" s="42"/>
      <c r="O148" s="42"/>
      <c r="P148" s="42"/>
      <c r="Q148" s="42"/>
      <c r="R148" s="42"/>
      <c r="S148" s="42"/>
      <c r="T148" s="70"/>
      <c r="AT148" s="24" t="s">
        <v>182</v>
      </c>
      <c r="AU148" s="24" t="s">
        <v>80</v>
      </c>
    </row>
    <row r="149" spans="2:65" s="12" customFormat="1">
      <c r="B149" s="198"/>
      <c r="D149" s="193" t="s">
        <v>184</v>
      </c>
      <c r="E149" s="199" t="s">
        <v>5</v>
      </c>
      <c r="F149" s="200" t="s">
        <v>467</v>
      </c>
      <c r="H149" s="201">
        <v>42</v>
      </c>
      <c r="I149" s="202"/>
      <c r="L149" s="198"/>
      <c r="M149" s="203"/>
      <c r="N149" s="204"/>
      <c r="O149" s="204"/>
      <c r="P149" s="204"/>
      <c r="Q149" s="204"/>
      <c r="R149" s="204"/>
      <c r="S149" s="204"/>
      <c r="T149" s="205"/>
      <c r="AT149" s="199" t="s">
        <v>184</v>
      </c>
      <c r="AU149" s="199" t="s">
        <v>80</v>
      </c>
      <c r="AV149" s="12" t="s">
        <v>80</v>
      </c>
      <c r="AW149" s="12" t="s">
        <v>35</v>
      </c>
      <c r="AX149" s="12" t="s">
        <v>78</v>
      </c>
      <c r="AY149" s="199" t="s">
        <v>167</v>
      </c>
    </row>
    <row r="150" spans="2:65" s="1" customFormat="1" ht="16.5" customHeight="1">
      <c r="B150" s="180"/>
      <c r="C150" s="181" t="s">
        <v>259</v>
      </c>
      <c r="D150" s="181" t="s">
        <v>169</v>
      </c>
      <c r="E150" s="182" t="s">
        <v>636</v>
      </c>
      <c r="F150" s="183" t="s">
        <v>1730</v>
      </c>
      <c r="G150" s="184" t="s">
        <v>230</v>
      </c>
      <c r="H150" s="185">
        <v>42</v>
      </c>
      <c r="I150" s="186"/>
      <c r="J150" s="187">
        <f>ROUND(I150*H150,2)</f>
        <v>0</v>
      </c>
      <c r="K150" s="183" t="s">
        <v>179</v>
      </c>
      <c r="L150" s="41"/>
      <c r="M150" s="188" t="s">
        <v>5</v>
      </c>
      <c r="N150" s="189" t="s">
        <v>42</v>
      </c>
      <c r="O150" s="42"/>
      <c r="P150" s="190">
        <f>O150*H150</f>
        <v>0</v>
      </c>
      <c r="Q150" s="190">
        <v>0</v>
      </c>
      <c r="R150" s="190">
        <f>Q150*H150</f>
        <v>0</v>
      </c>
      <c r="S150" s="190">
        <v>0</v>
      </c>
      <c r="T150" s="191">
        <f>S150*H150</f>
        <v>0</v>
      </c>
      <c r="AR150" s="24" t="s">
        <v>173</v>
      </c>
      <c r="AT150" s="24" t="s">
        <v>169</v>
      </c>
      <c r="AU150" s="24" t="s">
        <v>80</v>
      </c>
      <c r="AY150" s="24" t="s">
        <v>167</v>
      </c>
      <c r="BE150" s="192">
        <f>IF(N150="základní",J150,0)</f>
        <v>0</v>
      </c>
      <c r="BF150" s="192">
        <f>IF(N150="snížená",J150,0)</f>
        <v>0</v>
      </c>
      <c r="BG150" s="192">
        <f>IF(N150="zákl. přenesená",J150,0)</f>
        <v>0</v>
      </c>
      <c r="BH150" s="192">
        <f>IF(N150="sníž. přenesená",J150,0)</f>
        <v>0</v>
      </c>
      <c r="BI150" s="192">
        <f>IF(N150="nulová",J150,0)</f>
        <v>0</v>
      </c>
      <c r="BJ150" s="24" t="s">
        <v>78</v>
      </c>
      <c r="BK150" s="192">
        <f>ROUND(I150*H150,2)</f>
        <v>0</v>
      </c>
      <c r="BL150" s="24" t="s">
        <v>173</v>
      </c>
      <c r="BM150" s="24" t="s">
        <v>1731</v>
      </c>
    </row>
    <row r="151" spans="2:65" s="1" customFormat="1">
      <c r="B151" s="41"/>
      <c r="D151" s="193" t="s">
        <v>175</v>
      </c>
      <c r="F151" s="194" t="s">
        <v>639</v>
      </c>
      <c r="I151" s="195"/>
      <c r="L151" s="41"/>
      <c r="M151" s="196"/>
      <c r="N151" s="42"/>
      <c r="O151" s="42"/>
      <c r="P151" s="42"/>
      <c r="Q151" s="42"/>
      <c r="R151" s="42"/>
      <c r="S151" s="42"/>
      <c r="T151" s="70"/>
      <c r="AT151" s="24" t="s">
        <v>175</v>
      </c>
      <c r="AU151" s="24" t="s">
        <v>80</v>
      </c>
    </row>
    <row r="152" spans="2:65" s="1" customFormat="1" ht="16.5" customHeight="1">
      <c r="B152" s="180"/>
      <c r="C152" s="181" t="s">
        <v>265</v>
      </c>
      <c r="D152" s="181" t="s">
        <v>169</v>
      </c>
      <c r="E152" s="182" t="s">
        <v>1732</v>
      </c>
      <c r="F152" s="183" t="s">
        <v>1733</v>
      </c>
      <c r="G152" s="184" t="s">
        <v>230</v>
      </c>
      <c r="H152" s="185">
        <v>42</v>
      </c>
      <c r="I152" s="186"/>
      <c r="J152" s="187">
        <f>ROUND(I152*H152,2)</f>
        <v>0</v>
      </c>
      <c r="K152" s="183" t="s">
        <v>179</v>
      </c>
      <c r="L152" s="41"/>
      <c r="M152" s="188" t="s">
        <v>5</v>
      </c>
      <c r="N152" s="189" t="s">
        <v>42</v>
      </c>
      <c r="O152" s="42"/>
      <c r="P152" s="190">
        <f>O152*H152</f>
        <v>0</v>
      </c>
      <c r="Q152" s="190">
        <v>0</v>
      </c>
      <c r="R152" s="190">
        <f>Q152*H152</f>
        <v>0</v>
      </c>
      <c r="S152" s="190">
        <v>0</v>
      </c>
      <c r="T152" s="191">
        <f>S152*H152</f>
        <v>0</v>
      </c>
      <c r="AR152" s="24" t="s">
        <v>173</v>
      </c>
      <c r="AT152" s="24" t="s">
        <v>169</v>
      </c>
      <c r="AU152" s="24" t="s">
        <v>80</v>
      </c>
      <c r="AY152" s="24" t="s">
        <v>167</v>
      </c>
      <c r="BE152" s="192">
        <f>IF(N152="základní",J152,0)</f>
        <v>0</v>
      </c>
      <c r="BF152" s="192">
        <f>IF(N152="snížená",J152,0)</f>
        <v>0</v>
      </c>
      <c r="BG152" s="192">
        <f>IF(N152="zákl. přenesená",J152,0)</f>
        <v>0</v>
      </c>
      <c r="BH152" s="192">
        <f>IF(N152="sníž. přenesená",J152,0)</f>
        <v>0</v>
      </c>
      <c r="BI152" s="192">
        <f>IF(N152="nulová",J152,0)</f>
        <v>0</v>
      </c>
      <c r="BJ152" s="24" t="s">
        <v>78</v>
      </c>
      <c r="BK152" s="192">
        <f>ROUND(I152*H152,2)</f>
        <v>0</v>
      </c>
      <c r="BL152" s="24" t="s">
        <v>173</v>
      </c>
      <c r="BM152" s="24" t="s">
        <v>1734</v>
      </c>
    </row>
    <row r="153" spans="2:65" s="1" customFormat="1">
      <c r="B153" s="41"/>
      <c r="D153" s="193" t="s">
        <v>175</v>
      </c>
      <c r="F153" s="194" t="s">
        <v>1735</v>
      </c>
      <c r="I153" s="195"/>
      <c r="L153" s="41"/>
      <c r="M153" s="196"/>
      <c r="N153" s="42"/>
      <c r="O153" s="42"/>
      <c r="P153" s="42"/>
      <c r="Q153" s="42"/>
      <c r="R153" s="42"/>
      <c r="S153" s="42"/>
      <c r="T153" s="70"/>
      <c r="AT153" s="24" t="s">
        <v>175</v>
      </c>
      <c r="AU153" s="24" t="s">
        <v>80</v>
      </c>
    </row>
    <row r="154" spans="2:65" s="1" customFormat="1" ht="25.5" customHeight="1">
      <c r="B154" s="180"/>
      <c r="C154" s="181" t="s">
        <v>271</v>
      </c>
      <c r="D154" s="181" t="s">
        <v>169</v>
      </c>
      <c r="E154" s="182" t="s">
        <v>1736</v>
      </c>
      <c r="F154" s="183" t="s">
        <v>1737</v>
      </c>
      <c r="G154" s="184" t="s">
        <v>268</v>
      </c>
      <c r="H154" s="185">
        <v>0.628</v>
      </c>
      <c r="I154" s="186"/>
      <c r="J154" s="187">
        <f>ROUND(I154*H154,2)</f>
        <v>0</v>
      </c>
      <c r="K154" s="183" t="s">
        <v>179</v>
      </c>
      <c r="L154" s="41"/>
      <c r="M154" s="188" t="s">
        <v>5</v>
      </c>
      <c r="N154" s="189" t="s">
        <v>42</v>
      </c>
      <c r="O154" s="42"/>
      <c r="P154" s="190">
        <f>O154*H154</f>
        <v>0</v>
      </c>
      <c r="Q154" s="190">
        <v>1.01508</v>
      </c>
      <c r="R154" s="190">
        <f>Q154*H154</f>
        <v>0.63747023999999997</v>
      </c>
      <c r="S154" s="190">
        <v>0</v>
      </c>
      <c r="T154" s="191">
        <f>S154*H154</f>
        <v>0</v>
      </c>
      <c r="AR154" s="24" t="s">
        <v>173</v>
      </c>
      <c r="AT154" s="24" t="s">
        <v>169</v>
      </c>
      <c r="AU154" s="24" t="s">
        <v>80</v>
      </c>
      <c r="AY154" s="24" t="s">
        <v>167</v>
      </c>
      <c r="BE154" s="192">
        <f>IF(N154="základní",J154,0)</f>
        <v>0</v>
      </c>
      <c r="BF154" s="192">
        <f>IF(N154="snížená",J154,0)</f>
        <v>0</v>
      </c>
      <c r="BG154" s="192">
        <f>IF(N154="zákl. přenesená",J154,0)</f>
        <v>0</v>
      </c>
      <c r="BH154" s="192">
        <f>IF(N154="sníž. přenesená",J154,0)</f>
        <v>0</v>
      </c>
      <c r="BI154" s="192">
        <f>IF(N154="nulová",J154,0)</f>
        <v>0</v>
      </c>
      <c r="BJ154" s="24" t="s">
        <v>78</v>
      </c>
      <c r="BK154" s="192">
        <f>ROUND(I154*H154,2)</f>
        <v>0</v>
      </c>
      <c r="BL154" s="24" t="s">
        <v>173</v>
      </c>
      <c r="BM154" s="24" t="s">
        <v>1738</v>
      </c>
    </row>
    <row r="155" spans="2:65" s="1" customFormat="1">
      <c r="B155" s="41"/>
      <c r="D155" s="193" t="s">
        <v>175</v>
      </c>
      <c r="F155" s="194" t="s">
        <v>1739</v>
      </c>
      <c r="I155" s="195"/>
      <c r="L155" s="41"/>
      <c r="M155" s="196"/>
      <c r="N155" s="42"/>
      <c r="O155" s="42"/>
      <c r="P155" s="42"/>
      <c r="Q155" s="42"/>
      <c r="R155" s="42"/>
      <c r="S155" s="42"/>
      <c r="T155" s="70"/>
      <c r="AT155" s="24" t="s">
        <v>175</v>
      </c>
      <c r="AU155" s="24" t="s">
        <v>80</v>
      </c>
    </row>
    <row r="156" spans="2:65" s="12" customFormat="1">
      <c r="B156" s="198"/>
      <c r="D156" s="193" t="s">
        <v>184</v>
      </c>
      <c r="E156" s="199" t="s">
        <v>5</v>
      </c>
      <c r="F156" s="200" t="s">
        <v>1740</v>
      </c>
      <c r="H156" s="201">
        <v>0.628</v>
      </c>
      <c r="I156" s="202"/>
      <c r="L156" s="198"/>
      <c r="M156" s="203"/>
      <c r="N156" s="204"/>
      <c r="O156" s="204"/>
      <c r="P156" s="204"/>
      <c r="Q156" s="204"/>
      <c r="R156" s="204"/>
      <c r="S156" s="204"/>
      <c r="T156" s="205"/>
      <c r="AT156" s="199" t="s">
        <v>184</v>
      </c>
      <c r="AU156" s="199" t="s">
        <v>80</v>
      </c>
      <c r="AV156" s="12" t="s">
        <v>80</v>
      </c>
      <c r="AW156" s="12" t="s">
        <v>35</v>
      </c>
      <c r="AX156" s="12" t="s">
        <v>78</v>
      </c>
      <c r="AY156" s="199" t="s">
        <v>167</v>
      </c>
    </row>
    <row r="157" spans="2:65" s="1" customFormat="1" ht="16.5" customHeight="1">
      <c r="B157" s="180"/>
      <c r="C157" s="181" t="s">
        <v>277</v>
      </c>
      <c r="D157" s="181" t="s">
        <v>169</v>
      </c>
      <c r="E157" s="182" t="s">
        <v>1741</v>
      </c>
      <c r="F157" s="183" t="s">
        <v>1742</v>
      </c>
      <c r="G157" s="184" t="s">
        <v>230</v>
      </c>
      <c r="H157" s="185">
        <v>20</v>
      </c>
      <c r="I157" s="186"/>
      <c r="J157" s="187">
        <f>ROUND(I157*H157,2)</f>
        <v>0</v>
      </c>
      <c r="K157" s="183" t="s">
        <v>179</v>
      </c>
      <c r="L157" s="41"/>
      <c r="M157" s="188" t="s">
        <v>5</v>
      </c>
      <c r="N157" s="189" t="s">
        <v>42</v>
      </c>
      <c r="O157" s="42"/>
      <c r="P157" s="190">
        <f>O157*H157</f>
        <v>0</v>
      </c>
      <c r="Q157" s="190">
        <v>0</v>
      </c>
      <c r="R157" s="190">
        <f>Q157*H157</f>
        <v>0</v>
      </c>
      <c r="S157" s="190">
        <v>0</v>
      </c>
      <c r="T157" s="191">
        <f>S157*H157</f>
        <v>0</v>
      </c>
      <c r="AR157" s="24" t="s">
        <v>173</v>
      </c>
      <c r="AT157" s="24" t="s">
        <v>169</v>
      </c>
      <c r="AU157" s="24" t="s">
        <v>80</v>
      </c>
      <c r="AY157" s="24" t="s">
        <v>167</v>
      </c>
      <c r="BE157" s="192">
        <f>IF(N157="základní",J157,0)</f>
        <v>0</v>
      </c>
      <c r="BF157" s="192">
        <f>IF(N157="snížená",J157,0)</f>
        <v>0</v>
      </c>
      <c r="BG157" s="192">
        <f>IF(N157="zákl. přenesená",J157,0)</f>
        <v>0</v>
      </c>
      <c r="BH157" s="192">
        <f>IF(N157="sníž. přenesená",J157,0)</f>
        <v>0</v>
      </c>
      <c r="BI157" s="192">
        <f>IF(N157="nulová",J157,0)</f>
        <v>0</v>
      </c>
      <c r="BJ157" s="24" t="s">
        <v>78</v>
      </c>
      <c r="BK157" s="192">
        <f>ROUND(I157*H157,2)</f>
        <v>0</v>
      </c>
      <c r="BL157" s="24" t="s">
        <v>173</v>
      </c>
      <c r="BM157" s="24" t="s">
        <v>1743</v>
      </c>
    </row>
    <row r="158" spans="2:65" s="1" customFormat="1" ht="27">
      <c r="B158" s="41"/>
      <c r="D158" s="193" t="s">
        <v>175</v>
      </c>
      <c r="F158" s="194" t="s">
        <v>1744</v>
      </c>
      <c r="I158" s="195"/>
      <c r="L158" s="41"/>
      <c r="M158" s="196"/>
      <c r="N158" s="42"/>
      <c r="O158" s="42"/>
      <c r="P158" s="42"/>
      <c r="Q158" s="42"/>
      <c r="R158" s="42"/>
      <c r="S158" s="42"/>
      <c r="T158" s="70"/>
      <c r="AT158" s="24" t="s">
        <v>175</v>
      </c>
      <c r="AU158" s="24" t="s">
        <v>80</v>
      </c>
    </row>
    <row r="159" spans="2:65" s="1" customFormat="1" ht="27">
      <c r="B159" s="41"/>
      <c r="D159" s="193" t="s">
        <v>182</v>
      </c>
      <c r="F159" s="197" t="s">
        <v>1686</v>
      </c>
      <c r="I159" s="195"/>
      <c r="L159" s="41"/>
      <c r="M159" s="196"/>
      <c r="N159" s="42"/>
      <c r="O159" s="42"/>
      <c r="P159" s="42"/>
      <c r="Q159" s="42"/>
      <c r="R159" s="42"/>
      <c r="S159" s="42"/>
      <c r="T159" s="70"/>
      <c r="AT159" s="24" t="s">
        <v>182</v>
      </c>
      <c r="AU159" s="24" t="s">
        <v>80</v>
      </c>
    </row>
    <row r="160" spans="2:65" s="12" customFormat="1">
      <c r="B160" s="198"/>
      <c r="D160" s="193" t="s">
        <v>184</v>
      </c>
      <c r="E160" s="199" t="s">
        <v>5</v>
      </c>
      <c r="F160" s="200" t="s">
        <v>277</v>
      </c>
      <c r="H160" s="201">
        <v>20</v>
      </c>
      <c r="I160" s="202"/>
      <c r="L160" s="198"/>
      <c r="M160" s="203"/>
      <c r="N160" s="204"/>
      <c r="O160" s="204"/>
      <c r="P160" s="204"/>
      <c r="Q160" s="204"/>
      <c r="R160" s="204"/>
      <c r="S160" s="204"/>
      <c r="T160" s="205"/>
      <c r="AT160" s="199" t="s">
        <v>184</v>
      </c>
      <c r="AU160" s="199" t="s">
        <v>80</v>
      </c>
      <c r="AV160" s="12" t="s">
        <v>80</v>
      </c>
      <c r="AW160" s="12" t="s">
        <v>35</v>
      </c>
      <c r="AX160" s="12" t="s">
        <v>78</v>
      </c>
      <c r="AY160" s="199" t="s">
        <v>167</v>
      </c>
    </row>
    <row r="161" spans="2:65" s="1" customFormat="1" ht="16.5" customHeight="1">
      <c r="B161" s="180"/>
      <c r="C161" s="181" t="s">
        <v>10</v>
      </c>
      <c r="D161" s="181" t="s">
        <v>169</v>
      </c>
      <c r="E161" s="182" t="s">
        <v>1745</v>
      </c>
      <c r="F161" s="183" t="s">
        <v>1746</v>
      </c>
      <c r="G161" s="184" t="s">
        <v>230</v>
      </c>
      <c r="H161" s="185">
        <v>20</v>
      </c>
      <c r="I161" s="186"/>
      <c r="J161" s="187">
        <f>ROUND(I161*H161,2)</f>
        <v>0</v>
      </c>
      <c r="K161" s="183" t="s">
        <v>179</v>
      </c>
      <c r="L161" s="41"/>
      <c r="M161" s="188" t="s">
        <v>5</v>
      </c>
      <c r="N161" s="189" t="s">
        <v>42</v>
      </c>
      <c r="O161" s="42"/>
      <c r="P161" s="190">
        <f>O161*H161</f>
        <v>0</v>
      </c>
      <c r="Q161" s="190">
        <v>0</v>
      </c>
      <c r="R161" s="190">
        <f>Q161*H161</f>
        <v>0</v>
      </c>
      <c r="S161" s="190">
        <v>0</v>
      </c>
      <c r="T161" s="191">
        <f>S161*H161</f>
        <v>0</v>
      </c>
      <c r="AR161" s="24" t="s">
        <v>173</v>
      </c>
      <c r="AT161" s="24" t="s">
        <v>169</v>
      </c>
      <c r="AU161" s="24" t="s">
        <v>80</v>
      </c>
      <c r="AY161" s="24" t="s">
        <v>167</v>
      </c>
      <c r="BE161" s="192">
        <f>IF(N161="základní",J161,0)</f>
        <v>0</v>
      </c>
      <c r="BF161" s="192">
        <f>IF(N161="snížená",J161,0)</f>
        <v>0</v>
      </c>
      <c r="BG161" s="192">
        <f>IF(N161="zákl. přenesená",J161,0)</f>
        <v>0</v>
      </c>
      <c r="BH161" s="192">
        <f>IF(N161="sníž. přenesená",J161,0)</f>
        <v>0</v>
      </c>
      <c r="BI161" s="192">
        <f>IF(N161="nulová",J161,0)</f>
        <v>0</v>
      </c>
      <c r="BJ161" s="24" t="s">
        <v>78</v>
      </c>
      <c r="BK161" s="192">
        <f>ROUND(I161*H161,2)</f>
        <v>0</v>
      </c>
      <c r="BL161" s="24" t="s">
        <v>173</v>
      </c>
      <c r="BM161" s="24" t="s">
        <v>1747</v>
      </c>
    </row>
    <row r="162" spans="2:65" s="1" customFormat="1">
      <c r="B162" s="41"/>
      <c r="D162" s="193" t="s">
        <v>175</v>
      </c>
      <c r="F162" s="194" t="s">
        <v>1748</v>
      </c>
      <c r="I162" s="195"/>
      <c r="L162" s="41"/>
      <c r="M162" s="196"/>
      <c r="N162" s="42"/>
      <c r="O162" s="42"/>
      <c r="P162" s="42"/>
      <c r="Q162" s="42"/>
      <c r="R162" s="42"/>
      <c r="S162" s="42"/>
      <c r="T162" s="70"/>
      <c r="AT162" s="24" t="s">
        <v>175</v>
      </c>
      <c r="AU162" s="24" t="s">
        <v>80</v>
      </c>
    </row>
    <row r="163" spans="2:65" s="1" customFormat="1" ht="16.5" customHeight="1">
      <c r="B163" s="180"/>
      <c r="C163" s="181" t="s">
        <v>292</v>
      </c>
      <c r="D163" s="181" t="s">
        <v>169</v>
      </c>
      <c r="E163" s="182" t="s">
        <v>1749</v>
      </c>
      <c r="F163" s="183" t="s">
        <v>1750</v>
      </c>
      <c r="G163" s="184" t="s">
        <v>230</v>
      </c>
      <c r="H163" s="185">
        <v>20</v>
      </c>
      <c r="I163" s="186"/>
      <c r="J163" s="187">
        <f>ROUND(I163*H163,2)</f>
        <v>0</v>
      </c>
      <c r="K163" s="183" t="s">
        <v>179</v>
      </c>
      <c r="L163" s="41"/>
      <c r="M163" s="188" t="s">
        <v>5</v>
      </c>
      <c r="N163" s="189" t="s">
        <v>42</v>
      </c>
      <c r="O163" s="42"/>
      <c r="P163" s="190">
        <f>O163*H163</f>
        <v>0</v>
      </c>
      <c r="Q163" s="190">
        <v>0</v>
      </c>
      <c r="R163" s="190">
        <f>Q163*H163</f>
        <v>0</v>
      </c>
      <c r="S163" s="190">
        <v>0</v>
      </c>
      <c r="T163" s="191">
        <f>S163*H163</f>
        <v>0</v>
      </c>
      <c r="AR163" s="24" t="s">
        <v>173</v>
      </c>
      <c r="AT163" s="24" t="s">
        <v>169</v>
      </c>
      <c r="AU163" s="24" t="s">
        <v>80</v>
      </c>
      <c r="AY163" s="24" t="s">
        <v>167</v>
      </c>
      <c r="BE163" s="192">
        <f>IF(N163="základní",J163,0)</f>
        <v>0</v>
      </c>
      <c r="BF163" s="192">
        <f>IF(N163="snížená",J163,0)</f>
        <v>0</v>
      </c>
      <c r="BG163" s="192">
        <f>IF(N163="zákl. přenesená",J163,0)</f>
        <v>0</v>
      </c>
      <c r="BH163" s="192">
        <f>IF(N163="sníž. přenesená",J163,0)</f>
        <v>0</v>
      </c>
      <c r="BI163" s="192">
        <f>IF(N163="nulová",J163,0)</f>
        <v>0</v>
      </c>
      <c r="BJ163" s="24" t="s">
        <v>78</v>
      </c>
      <c r="BK163" s="192">
        <f>ROUND(I163*H163,2)</f>
        <v>0</v>
      </c>
      <c r="BL163" s="24" t="s">
        <v>173</v>
      </c>
      <c r="BM163" s="24" t="s">
        <v>1751</v>
      </c>
    </row>
    <row r="164" spans="2:65" s="1" customFormat="1">
      <c r="B164" s="41"/>
      <c r="D164" s="193" t="s">
        <v>175</v>
      </c>
      <c r="F164" s="194" t="s">
        <v>1752</v>
      </c>
      <c r="I164" s="195"/>
      <c r="L164" s="41"/>
      <c r="M164" s="196"/>
      <c r="N164" s="42"/>
      <c r="O164" s="42"/>
      <c r="P164" s="42"/>
      <c r="Q164" s="42"/>
      <c r="R164" s="42"/>
      <c r="S164" s="42"/>
      <c r="T164" s="70"/>
      <c r="AT164" s="24" t="s">
        <v>175</v>
      </c>
      <c r="AU164" s="24" t="s">
        <v>80</v>
      </c>
    </row>
    <row r="165" spans="2:65" s="1" customFormat="1" ht="25.5" customHeight="1">
      <c r="B165" s="180"/>
      <c r="C165" s="181" t="s">
        <v>299</v>
      </c>
      <c r="D165" s="181" t="s">
        <v>169</v>
      </c>
      <c r="E165" s="182" t="s">
        <v>1753</v>
      </c>
      <c r="F165" s="183" t="s">
        <v>1754</v>
      </c>
      <c r="G165" s="184" t="s">
        <v>230</v>
      </c>
      <c r="H165" s="185">
        <v>15</v>
      </c>
      <c r="I165" s="186"/>
      <c r="J165" s="187">
        <f>ROUND(I165*H165,2)</f>
        <v>0</v>
      </c>
      <c r="K165" s="183" t="s">
        <v>5</v>
      </c>
      <c r="L165" s="41"/>
      <c r="M165" s="188" t="s">
        <v>5</v>
      </c>
      <c r="N165" s="189" t="s">
        <v>42</v>
      </c>
      <c r="O165" s="42"/>
      <c r="P165" s="190">
        <f>O165*H165</f>
        <v>0</v>
      </c>
      <c r="Q165" s="190">
        <v>0.13700000000000001</v>
      </c>
      <c r="R165" s="190">
        <f>Q165*H165</f>
        <v>2.0550000000000002</v>
      </c>
      <c r="S165" s="190">
        <v>0</v>
      </c>
      <c r="T165" s="191">
        <f>S165*H165</f>
        <v>0</v>
      </c>
      <c r="AR165" s="24" t="s">
        <v>173</v>
      </c>
      <c r="AT165" s="24" t="s">
        <v>169</v>
      </c>
      <c r="AU165" s="24" t="s">
        <v>80</v>
      </c>
      <c r="AY165" s="24" t="s">
        <v>167</v>
      </c>
      <c r="BE165" s="192">
        <f>IF(N165="základní",J165,0)</f>
        <v>0</v>
      </c>
      <c r="BF165" s="192">
        <f>IF(N165="snížená",J165,0)</f>
        <v>0</v>
      </c>
      <c r="BG165" s="192">
        <f>IF(N165="zákl. přenesená",J165,0)</f>
        <v>0</v>
      </c>
      <c r="BH165" s="192">
        <f>IF(N165="sníž. přenesená",J165,0)</f>
        <v>0</v>
      </c>
      <c r="BI165" s="192">
        <f>IF(N165="nulová",J165,0)</f>
        <v>0</v>
      </c>
      <c r="BJ165" s="24" t="s">
        <v>78</v>
      </c>
      <c r="BK165" s="192">
        <f>ROUND(I165*H165,2)</f>
        <v>0</v>
      </c>
      <c r="BL165" s="24" t="s">
        <v>173</v>
      </c>
      <c r="BM165" s="24" t="s">
        <v>1755</v>
      </c>
    </row>
    <row r="166" spans="2:65" s="1" customFormat="1" ht="40.5">
      <c r="B166" s="41"/>
      <c r="D166" s="193" t="s">
        <v>175</v>
      </c>
      <c r="F166" s="194" t="s">
        <v>1756</v>
      </c>
      <c r="I166" s="195"/>
      <c r="L166" s="41"/>
      <c r="M166" s="196"/>
      <c r="N166" s="42"/>
      <c r="O166" s="42"/>
      <c r="P166" s="42"/>
      <c r="Q166" s="42"/>
      <c r="R166" s="42"/>
      <c r="S166" s="42"/>
      <c r="T166" s="70"/>
      <c r="AT166" s="24" t="s">
        <v>175</v>
      </c>
      <c r="AU166" s="24" t="s">
        <v>80</v>
      </c>
    </row>
    <row r="167" spans="2:65" s="1" customFormat="1" ht="27">
      <c r="B167" s="41"/>
      <c r="D167" s="193" t="s">
        <v>182</v>
      </c>
      <c r="F167" s="197" t="s">
        <v>1686</v>
      </c>
      <c r="I167" s="195"/>
      <c r="L167" s="41"/>
      <c r="M167" s="196"/>
      <c r="N167" s="42"/>
      <c r="O167" s="42"/>
      <c r="P167" s="42"/>
      <c r="Q167" s="42"/>
      <c r="R167" s="42"/>
      <c r="S167" s="42"/>
      <c r="T167" s="70"/>
      <c r="AT167" s="24" t="s">
        <v>182</v>
      </c>
      <c r="AU167" s="24" t="s">
        <v>80</v>
      </c>
    </row>
    <row r="168" spans="2:65" s="12" customFormat="1">
      <c r="B168" s="198"/>
      <c r="D168" s="193" t="s">
        <v>184</v>
      </c>
      <c r="E168" s="199" t="s">
        <v>5</v>
      </c>
      <c r="F168" s="200" t="s">
        <v>11</v>
      </c>
      <c r="H168" s="201">
        <v>15</v>
      </c>
      <c r="I168" s="202"/>
      <c r="L168" s="198"/>
      <c r="M168" s="203"/>
      <c r="N168" s="204"/>
      <c r="O168" s="204"/>
      <c r="P168" s="204"/>
      <c r="Q168" s="204"/>
      <c r="R168" s="204"/>
      <c r="S168" s="204"/>
      <c r="T168" s="205"/>
      <c r="AT168" s="199" t="s">
        <v>184</v>
      </c>
      <c r="AU168" s="199" t="s">
        <v>80</v>
      </c>
      <c r="AV168" s="12" t="s">
        <v>80</v>
      </c>
      <c r="AW168" s="12" t="s">
        <v>35</v>
      </c>
      <c r="AX168" s="12" t="s">
        <v>78</v>
      </c>
      <c r="AY168" s="199" t="s">
        <v>167</v>
      </c>
    </row>
    <row r="169" spans="2:65" s="1" customFormat="1" ht="16.5" customHeight="1">
      <c r="B169" s="180"/>
      <c r="C169" s="181" t="s">
        <v>304</v>
      </c>
      <c r="D169" s="181" t="s">
        <v>169</v>
      </c>
      <c r="E169" s="182" t="s">
        <v>1757</v>
      </c>
      <c r="F169" s="183" t="s">
        <v>1758</v>
      </c>
      <c r="G169" s="184" t="s">
        <v>230</v>
      </c>
      <c r="H169" s="185">
        <v>15</v>
      </c>
      <c r="I169" s="186"/>
      <c r="J169" s="187">
        <f>ROUND(I169*H169,2)</f>
        <v>0</v>
      </c>
      <c r="K169" s="183" t="s">
        <v>5</v>
      </c>
      <c r="L169" s="41"/>
      <c r="M169" s="188" t="s">
        <v>5</v>
      </c>
      <c r="N169" s="189" t="s">
        <v>42</v>
      </c>
      <c r="O169" s="42"/>
      <c r="P169" s="190">
        <f>O169*H169</f>
        <v>0</v>
      </c>
      <c r="Q169" s="190">
        <v>0</v>
      </c>
      <c r="R169" s="190">
        <f>Q169*H169</f>
        <v>0</v>
      </c>
      <c r="S169" s="190">
        <v>0</v>
      </c>
      <c r="T169" s="191">
        <f>S169*H169</f>
        <v>0</v>
      </c>
      <c r="AR169" s="24" t="s">
        <v>173</v>
      </c>
      <c r="AT169" s="24" t="s">
        <v>169</v>
      </c>
      <c r="AU169" s="24" t="s">
        <v>80</v>
      </c>
      <c r="AY169" s="24" t="s">
        <v>167</v>
      </c>
      <c r="BE169" s="192">
        <f>IF(N169="základní",J169,0)</f>
        <v>0</v>
      </c>
      <c r="BF169" s="192">
        <f>IF(N169="snížená",J169,0)</f>
        <v>0</v>
      </c>
      <c r="BG169" s="192">
        <f>IF(N169="zákl. přenesená",J169,0)</f>
        <v>0</v>
      </c>
      <c r="BH169" s="192">
        <f>IF(N169="sníž. přenesená",J169,0)</f>
        <v>0</v>
      </c>
      <c r="BI169" s="192">
        <f>IF(N169="nulová",J169,0)</f>
        <v>0</v>
      </c>
      <c r="BJ169" s="24" t="s">
        <v>78</v>
      </c>
      <c r="BK169" s="192">
        <f>ROUND(I169*H169,2)</f>
        <v>0</v>
      </c>
      <c r="BL169" s="24" t="s">
        <v>173</v>
      </c>
      <c r="BM169" s="24" t="s">
        <v>1759</v>
      </c>
    </row>
    <row r="170" spans="2:65" s="1" customFormat="1">
      <c r="B170" s="41"/>
      <c r="D170" s="193" t="s">
        <v>175</v>
      </c>
      <c r="F170" s="194" t="s">
        <v>1760</v>
      </c>
      <c r="I170" s="195"/>
      <c r="L170" s="41"/>
      <c r="M170" s="196"/>
      <c r="N170" s="42"/>
      <c r="O170" s="42"/>
      <c r="P170" s="42"/>
      <c r="Q170" s="42"/>
      <c r="R170" s="42"/>
      <c r="S170" s="42"/>
      <c r="T170" s="70"/>
      <c r="AT170" s="24" t="s">
        <v>175</v>
      </c>
      <c r="AU170" s="24" t="s">
        <v>80</v>
      </c>
    </row>
    <row r="171" spans="2:65" s="1" customFormat="1" ht="16.5" customHeight="1">
      <c r="B171" s="180"/>
      <c r="C171" s="181" t="s">
        <v>309</v>
      </c>
      <c r="D171" s="181" t="s">
        <v>169</v>
      </c>
      <c r="E171" s="182" t="s">
        <v>1761</v>
      </c>
      <c r="F171" s="183" t="s">
        <v>1762</v>
      </c>
      <c r="G171" s="184" t="s">
        <v>230</v>
      </c>
      <c r="H171" s="185">
        <v>41.6</v>
      </c>
      <c r="I171" s="186"/>
      <c r="J171" s="187">
        <f>ROUND(I171*H171,2)</f>
        <v>0</v>
      </c>
      <c r="K171" s="183" t="s">
        <v>5</v>
      </c>
      <c r="L171" s="41"/>
      <c r="M171" s="188" t="s">
        <v>5</v>
      </c>
      <c r="N171" s="189" t="s">
        <v>42</v>
      </c>
      <c r="O171" s="42"/>
      <c r="P171" s="190">
        <f>O171*H171</f>
        <v>0</v>
      </c>
      <c r="Q171" s="190">
        <v>0</v>
      </c>
      <c r="R171" s="190">
        <f>Q171*H171</f>
        <v>0</v>
      </c>
      <c r="S171" s="190">
        <v>0</v>
      </c>
      <c r="T171" s="191">
        <f>S171*H171</f>
        <v>0</v>
      </c>
      <c r="AR171" s="24" t="s">
        <v>173</v>
      </c>
      <c r="AT171" s="24" t="s">
        <v>169</v>
      </c>
      <c r="AU171" s="24" t="s">
        <v>80</v>
      </c>
      <c r="AY171" s="24" t="s">
        <v>167</v>
      </c>
      <c r="BE171" s="192">
        <f>IF(N171="základní",J171,0)</f>
        <v>0</v>
      </c>
      <c r="BF171" s="192">
        <f>IF(N171="snížená",J171,0)</f>
        <v>0</v>
      </c>
      <c r="BG171" s="192">
        <f>IF(N171="zákl. přenesená",J171,0)</f>
        <v>0</v>
      </c>
      <c r="BH171" s="192">
        <f>IF(N171="sníž. přenesená",J171,0)</f>
        <v>0</v>
      </c>
      <c r="BI171" s="192">
        <f>IF(N171="nulová",J171,0)</f>
        <v>0</v>
      </c>
      <c r="BJ171" s="24" t="s">
        <v>78</v>
      </c>
      <c r="BK171" s="192">
        <f>ROUND(I171*H171,2)</f>
        <v>0</v>
      </c>
      <c r="BL171" s="24" t="s">
        <v>173</v>
      </c>
      <c r="BM171" s="24" t="s">
        <v>1763</v>
      </c>
    </row>
    <row r="172" spans="2:65" s="1" customFormat="1">
      <c r="B172" s="41"/>
      <c r="D172" s="193" t="s">
        <v>175</v>
      </c>
      <c r="F172" s="194" t="s">
        <v>1762</v>
      </c>
      <c r="I172" s="195"/>
      <c r="L172" s="41"/>
      <c r="M172" s="196"/>
      <c r="N172" s="42"/>
      <c r="O172" s="42"/>
      <c r="P172" s="42"/>
      <c r="Q172" s="42"/>
      <c r="R172" s="42"/>
      <c r="S172" s="42"/>
      <c r="T172" s="70"/>
      <c r="AT172" s="24" t="s">
        <v>175</v>
      </c>
      <c r="AU172" s="24" t="s">
        <v>80</v>
      </c>
    </row>
    <row r="173" spans="2:65" s="12" customFormat="1">
      <c r="B173" s="198"/>
      <c r="D173" s="193" t="s">
        <v>184</v>
      </c>
      <c r="E173" s="199" t="s">
        <v>5</v>
      </c>
      <c r="F173" s="200" t="s">
        <v>1764</v>
      </c>
      <c r="H173" s="201">
        <v>41.6</v>
      </c>
      <c r="I173" s="202"/>
      <c r="L173" s="198"/>
      <c r="M173" s="203"/>
      <c r="N173" s="204"/>
      <c r="O173" s="204"/>
      <c r="P173" s="204"/>
      <c r="Q173" s="204"/>
      <c r="R173" s="204"/>
      <c r="S173" s="204"/>
      <c r="T173" s="205"/>
      <c r="AT173" s="199" t="s">
        <v>184</v>
      </c>
      <c r="AU173" s="199" t="s">
        <v>80</v>
      </c>
      <c r="AV173" s="12" t="s">
        <v>80</v>
      </c>
      <c r="AW173" s="12" t="s">
        <v>35</v>
      </c>
      <c r="AX173" s="12" t="s">
        <v>78</v>
      </c>
      <c r="AY173" s="199" t="s">
        <v>167</v>
      </c>
    </row>
    <row r="174" spans="2:65" s="11" customFormat="1" ht="29.85" customHeight="1">
      <c r="B174" s="167"/>
      <c r="D174" s="168" t="s">
        <v>70</v>
      </c>
      <c r="E174" s="178" t="s">
        <v>198</v>
      </c>
      <c r="F174" s="178" t="s">
        <v>199</v>
      </c>
      <c r="I174" s="170"/>
      <c r="J174" s="179">
        <f>BK174</f>
        <v>0</v>
      </c>
      <c r="L174" s="167"/>
      <c r="M174" s="172"/>
      <c r="N174" s="173"/>
      <c r="O174" s="173"/>
      <c r="P174" s="174">
        <f>SUM(P175:P203)</f>
        <v>0</v>
      </c>
      <c r="Q174" s="173"/>
      <c r="R174" s="174">
        <f>SUM(R175:R203)</f>
        <v>10.8489725</v>
      </c>
      <c r="S174" s="173"/>
      <c r="T174" s="175">
        <f>SUM(T175:T203)</f>
        <v>0</v>
      </c>
      <c r="AR174" s="168" t="s">
        <v>78</v>
      </c>
      <c r="AT174" s="176" t="s">
        <v>70</v>
      </c>
      <c r="AU174" s="176" t="s">
        <v>78</v>
      </c>
      <c r="AY174" s="168" t="s">
        <v>167</v>
      </c>
      <c r="BK174" s="177">
        <f>SUM(BK175:BK203)</f>
        <v>0</v>
      </c>
    </row>
    <row r="175" spans="2:65" s="1" customFormat="1" ht="25.5" customHeight="1">
      <c r="B175" s="180"/>
      <c r="C175" s="181" t="s">
        <v>314</v>
      </c>
      <c r="D175" s="181" t="s">
        <v>169</v>
      </c>
      <c r="E175" s="182" t="s">
        <v>1765</v>
      </c>
      <c r="F175" s="183" t="s">
        <v>1766</v>
      </c>
      <c r="G175" s="184" t="s">
        <v>178</v>
      </c>
      <c r="H175" s="185">
        <v>28.5</v>
      </c>
      <c r="I175" s="186"/>
      <c r="J175" s="187">
        <f>ROUND(I175*H175,2)</f>
        <v>0</v>
      </c>
      <c r="K175" s="183" t="s">
        <v>179</v>
      </c>
      <c r="L175" s="41"/>
      <c r="M175" s="188" t="s">
        <v>5</v>
      </c>
      <c r="N175" s="189" t="s">
        <v>42</v>
      </c>
      <c r="O175" s="42"/>
      <c r="P175" s="190">
        <f>O175*H175</f>
        <v>0</v>
      </c>
      <c r="Q175" s="190">
        <v>7.1900000000000006E-2</v>
      </c>
      <c r="R175" s="190">
        <f>Q175*H175</f>
        <v>2.04915</v>
      </c>
      <c r="S175" s="190">
        <v>0</v>
      </c>
      <c r="T175" s="191">
        <f>S175*H175</f>
        <v>0</v>
      </c>
      <c r="AR175" s="24" t="s">
        <v>173</v>
      </c>
      <c r="AT175" s="24" t="s">
        <v>169</v>
      </c>
      <c r="AU175" s="24" t="s">
        <v>80</v>
      </c>
      <c r="AY175" s="24" t="s">
        <v>167</v>
      </c>
      <c r="BE175" s="192">
        <f>IF(N175="základní",J175,0)</f>
        <v>0</v>
      </c>
      <c r="BF175" s="192">
        <f>IF(N175="snížená",J175,0)</f>
        <v>0</v>
      </c>
      <c r="BG175" s="192">
        <f>IF(N175="zákl. přenesená",J175,0)</f>
        <v>0</v>
      </c>
      <c r="BH175" s="192">
        <f>IF(N175="sníž. přenesená",J175,0)</f>
        <v>0</v>
      </c>
      <c r="BI175" s="192">
        <f>IF(N175="nulová",J175,0)</f>
        <v>0</v>
      </c>
      <c r="BJ175" s="24" t="s">
        <v>78</v>
      </c>
      <c r="BK175" s="192">
        <f>ROUND(I175*H175,2)</f>
        <v>0</v>
      </c>
      <c r="BL175" s="24" t="s">
        <v>173</v>
      </c>
      <c r="BM175" s="24" t="s">
        <v>1767</v>
      </c>
    </row>
    <row r="176" spans="2:65" s="1" customFormat="1" ht="40.5">
      <c r="B176" s="41"/>
      <c r="D176" s="193" t="s">
        <v>175</v>
      </c>
      <c r="F176" s="194" t="s">
        <v>1768</v>
      </c>
      <c r="I176" s="195"/>
      <c r="L176" s="41"/>
      <c r="M176" s="196"/>
      <c r="N176" s="42"/>
      <c r="O176" s="42"/>
      <c r="P176" s="42"/>
      <c r="Q176" s="42"/>
      <c r="R176" s="42"/>
      <c r="S176" s="42"/>
      <c r="T176" s="70"/>
      <c r="AT176" s="24" t="s">
        <v>175</v>
      </c>
      <c r="AU176" s="24" t="s">
        <v>80</v>
      </c>
    </row>
    <row r="177" spans="2:65" s="1" customFormat="1" ht="16.5" customHeight="1">
      <c r="B177" s="180"/>
      <c r="C177" s="209" t="s">
        <v>427</v>
      </c>
      <c r="D177" s="209" t="s">
        <v>339</v>
      </c>
      <c r="E177" s="210" t="s">
        <v>1769</v>
      </c>
      <c r="F177" s="211" t="s">
        <v>1770</v>
      </c>
      <c r="G177" s="212" t="s">
        <v>268</v>
      </c>
      <c r="H177" s="213">
        <v>0.56599999999999995</v>
      </c>
      <c r="I177" s="214"/>
      <c r="J177" s="215">
        <f>ROUND(I177*H177,2)</f>
        <v>0</v>
      </c>
      <c r="K177" s="211" t="s">
        <v>179</v>
      </c>
      <c r="L177" s="216"/>
      <c r="M177" s="217" t="s">
        <v>5</v>
      </c>
      <c r="N177" s="218" t="s">
        <v>42</v>
      </c>
      <c r="O177" s="42"/>
      <c r="P177" s="190">
        <f>O177*H177</f>
        <v>0</v>
      </c>
      <c r="Q177" s="190">
        <v>1</v>
      </c>
      <c r="R177" s="190">
        <f>Q177*H177</f>
        <v>0.56599999999999995</v>
      </c>
      <c r="S177" s="190">
        <v>0</v>
      </c>
      <c r="T177" s="191">
        <f>S177*H177</f>
        <v>0</v>
      </c>
      <c r="AR177" s="24" t="s">
        <v>217</v>
      </c>
      <c r="AT177" s="24" t="s">
        <v>339</v>
      </c>
      <c r="AU177" s="24" t="s">
        <v>80</v>
      </c>
      <c r="AY177" s="24" t="s">
        <v>167</v>
      </c>
      <c r="BE177" s="192">
        <f>IF(N177="základní",J177,0)</f>
        <v>0</v>
      </c>
      <c r="BF177" s="192">
        <f>IF(N177="snížená",J177,0)</f>
        <v>0</v>
      </c>
      <c r="BG177" s="192">
        <f>IF(N177="zákl. přenesená",J177,0)</f>
        <v>0</v>
      </c>
      <c r="BH177" s="192">
        <f>IF(N177="sníž. přenesená",J177,0)</f>
        <v>0</v>
      </c>
      <c r="BI177" s="192">
        <f>IF(N177="nulová",J177,0)</f>
        <v>0</v>
      </c>
      <c r="BJ177" s="24" t="s">
        <v>78</v>
      </c>
      <c r="BK177" s="192">
        <f>ROUND(I177*H177,2)</f>
        <v>0</v>
      </c>
      <c r="BL177" s="24" t="s">
        <v>173</v>
      </c>
      <c r="BM177" s="24" t="s">
        <v>1771</v>
      </c>
    </row>
    <row r="178" spans="2:65" s="1" customFormat="1">
      <c r="B178" s="41"/>
      <c r="D178" s="193" t="s">
        <v>175</v>
      </c>
      <c r="F178" s="194" t="s">
        <v>1770</v>
      </c>
      <c r="I178" s="195"/>
      <c r="L178" s="41"/>
      <c r="M178" s="196"/>
      <c r="N178" s="42"/>
      <c r="O178" s="42"/>
      <c r="P178" s="42"/>
      <c r="Q178" s="42"/>
      <c r="R178" s="42"/>
      <c r="S178" s="42"/>
      <c r="T178" s="70"/>
      <c r="AT178" s="24" t="s">
        <v>175</v>
      </c>
      <c r="AU178" s="24" t="s">
        <v>80</v>
      </c>
    </row>
    <row r="179" spans="2:65" s="12" customFormat="1">
      <c r="B179" s="198"/>
      <c r="D179" s="193" t="s">
        <v>184</v>
      </c>
      <c r="E179" s="199" t="s">
        <v>5</v>
      </c>
      <c r="F179" s="200" t="s">
        <v>1772</v>
      </c>
      <c r="H179" s="201">
        <v>0.53900000000000003</v>
      </c>
      <c r="I179" s="202"/>
      <c r="L179" s="198"/>
      <c r="M179" s="203"/>
      <c r="N179" s="204"/>
      <c r="O179" s="204"/>
      <c r="P179" s="204"/>
      <c r="Q179" s="204"/>
      <c r="R179" s="204"/>
      <c r="S179" s="204"/>
      <c r="T179" s="205"/>
      <c r="AT179" s="199" t="s">
        <v>184</v>
      </c>
      <c r="AU179" s="199" t="s">
        <v>80</v>
      </c>
      <c r="AV179" s="12" t="s">
        <v>80</v>
      </c>
      <c r="AW179" s="12" t="s">
        <v>35</v>
      </c>
      <c r="AX179" s="12" t="s">
        <v>78</v>
      </c>
      <c r="AY179" s="199" t="s">
        <v>167</v>
      </c>
    </row>
    <row r="180" spans="2:65" s="12" customFormat="1">
      <c r="B180" s="198"/>
      <c r="D180" s="193" t="s">
        <v>184</v>
      </c>
      <c r="F180" s="200" t="s">
        <v>1773</v>
      </c>
      <c r="H180" s="201">
        <v>0.56599999999999995</v>
      </c>
      <c r="I180" s="202"/>
      <c r="L180" s="198"/>
      <c r="M180" s="203"/>
      <c r="N180" s="204"/>
      <c r="O180" s="204"/>
      <c r="P180" s="204"/>
      <c r="Q180" s="204"/>
      <c r="R180" s="204"/>
      <c r="S180" s="204"/>
      <c r="T180" s="205"/>
      <c r="AT180" s="199" t="s">
        <v>184</v>
      </c>
      <c r="AU180" s="199" t="s">
        <v>80</v>
      </c>
      <c r="AV180" s="12" t="s">
        <v>80</v>
      </c>
      <c r="AW180" s="12" t="s">
        <v>6</v>
      </c>
      <c r="AX180" s="12" t="s">
        <v>78</v>
      </c>
      <c r="AY180" s="199" t="s">
        <v>167</v>
      </c>
    </row>
    <row r="181" spans="2:65" s="1" customFormat="1" ht="25.5" customHeight="1">
      <c r="B181" s="180"/>
      <c r="C181" s="181" t="s">
        <v>433</v>
      </c>
      <c r="D181" s="181" t="s">
        <v>169</v>
      </c>
      <c r="E181" s="182" t="s">
        <v>1774</v>
      </c>
      <c r="F181" s="183" t="s">
        <v>1775</v>
      </c>
      <c r="G181" s="184" t="s">
        <v>178</v>
      </c>
      <c r="H181" s="185">
        <v>28.5</v>
      </c>
      <c r="I181" s="186"/>
      <c r="J181" s="187">
        <f>ROUND(I181*H181,2)</f>
        <v>0</v>
      </c>
      <c r="K181" s="183" t="s">
        <v>179</v>
      </c>
      <c r="L181" s="41"/>
      <c r="M181" s="188" t="s">
        <v>5</v>
      </c>
      <c r="N181" s="189" t="s">
        <v>42</v>
      </c>
      <c r="O181" s="42"/>
      <c r="P181" s="190">
        <f>O181*H181</f>
        <v>0</v>
      </c>
      <c r="Q181" s="190">
        <v>0.14321</v>
      </c>
      <c r="R181" s="190">
        <f>Q181*H181</f>
        <v>4.0814849999999998</v>
      </c>
      <c r="S181" s="190">
        <v>0</v>
      </c>
      <c r="T181" s="191">
        <f>S181*H181</f>
        <v>0</v>
      </c>
      <c r="AR181" s="24" t="s">
        <v>173</v>
      </c>
      <c r="AT181" s="24" t="s">
        <v>169</v>
      </c>
      <c r="AU181" s="24" t="s">
        <v>80</v>
      </c>
      <c r="AY181" s="24" t="s">
        <v>167</v>
      </c>
      <c r="BE181" s="192">
        <f>IF(N181="základní",J181,0)</f>
        <v>0</v>
      </c>
      <c r="BF181" s="192">
        <f>IF(N181="snížená",J181,0)</f>
        <v>0</v>
      </c>
      <c r="BG181" s="192">
        <f>IF(N181="zákl. přenesená",J181,0)</f>
        <v>0</v>
      </c>
      <c r="BH181" s="192">
        <f>IF(N181="sníž. přenesená",J181,0)</f>
        <v>0</v>
      </c>
      <c r="BI181" s="192">
        <f>IF(N181="nulová",J181,0)</f>
        <v>0</v>
      </c>
      <c r="BJ181" s="24" t="s">
        <v>78</v>
      </c>
      <c r="BK181" s="192">
        <f>ROUND(I181*H181,2)</f>
        <v>0</v>
      </c>
      <c r="BL181" s="24" t="s">
        <v>173</v>
      </c>
      <c r="BM181" s="24" t="s">
        <v>1776</v>
      </c>
    </row>
    <row r="182" spans="2:65" s="1" customFormat="1" ht="27">
      <c r="B182" s="41"/>
      <c r="D182" s="193" t="s">
        <v>175</v>
      </c>
      <c r="F182" s="194" t="s">
        <v>1777</v>
      </c>
      <c r="I182" s="195"/>
      <c r="L182" s="41"/>
      <c r="M182" s="196"/>
      <c r="N182" s="42"/>
      <c r="O182" s="42"/>
      <c r="P182" s="42"/>
      <c r="Q182" s="42"/>
      <c r="R182" s="42"/>
      <c r="S182" s="42"/>
      <c r="T182" s="70"/>
      <c r="AT182" s="24" t="s">
        <v>175</v>
      </c>
      <c r="AU182" s="24" t="s">
        <v>80</v>
      </c>
    </row>
    <row r="183" spans="2:65" s="1" customFormat="1" ht="27">
      <c r="B183" s="41"/>
      <c r="D183" s="193" t="s">
        <v>182</v>
      </c>
      <c r="F183" s="197" t="s">
        <v>1686</v>
      </c>
      <c r="I183" s="195"/>
      <c r="L183" s="41"/>
      <c r="M183" s="196"/>
      <c r="N183" s="42"/>
      <c r="O183" s="42"/>
      <c r="P183" s="42"/>
      <c r="Q183" s="42"/>
      <c r="R183" s="42"/>
      <c r="S183" s="42"/>
      <c r="T183" s="70"/>
      <c r="AT183" s="24" t="s">
        <v>182</v>
      </c>
      <c r="AU183" s="24" t="s">
        <v>80</v>
      </c>
    </row>
    <row r="184" spans="2:65" s="12" customFormat="1">
      <c r="B184" s="198"/>
      <c r="D184" s="193" t="s">
        <v>184</v>
      </c>
      <c r="E184" s="199" t="s">
        <v>5</v>
      </c>
      <c r="F184" s="200" t="s">
        <v>1778</v>
      </c>
      <c r="H184" s="201">
        <v>28.5</v>
      </c>
      <c r="I184" s="202"/>
      <c r="L184" s="198"/>
      <c r="M184" s="203"/>
      <c r="N184" s="204"/>
      <c r="O184" s="204"/>
      <c r="P184" s="204"/>
      <c r="Q184" s="204"/>
      <c r="R184" s="204"/>
      <c r="S184" s="204"/>
      <c r="T184" s="205"/>
      <c r="AT184" s="199" t="s">
        <v>184</v>
      </c>
      <c r="AU184" s="199" t="s">
        <v>80</v>
      </c>
      <c r="AV184" s="12" t="s">
        <v>80</v>
      </c>
      <c r="AW184" s="12" t="s">
        <v>35</v>
      </c>
      <c r="AX184" s="12" t="s">
        <v>78</v>
      </c>
      <c r="AY184" s="199" t="s">
        <v>167</v>
      </c>
    </row>
    <row r="185" spans="2:65" s="1" customFormat="1" ht="16.5" customHeight="1">
      <c r="B185" s="180"/>
      <c r="C185" s="209" t="s">
        <v>436</v>
      </c>
      <c r="D185" s="209" t="s">
        <v>339</v>
      </c>
      <c r="E185" s="210" t="s">
        <v>1779</v>
      </c>
      <c r="F185" s="211" t="s">
        <v>1780</v>
      </c>
      <c r="G185" s="212" t="s">
        <v>178</v>
      </c>
      <c r="H185" s="213">
        <v>25.725000000000001</v>
      </c>
      <c r="I185" s="214"/>
      <c r="J185" s="215">
        <f>ROUND(I185*H185,2)</f>
        <v>0</v>
      </c>
      <c r="K185" s="211" t="s">
        <v>179</v>
      </c>
      <c r="L185" s="216"/>
      <c r="M185" s="217" t="s">
        <v>5</v>
      </c>
      <c r="N185" s="218" t="s">
        <v>42</v>
      </c>
      <c r="O185" s="42"/>
      <c r="P185" s="190">
        <f>O185*H185</f>
        <v>0</v>
      </c>
      <c r="Q185" s="190">
        <v>4.8300000000000003E-2</v>
      </c>
      <c r="R185" s="190">
        <f>Q185*H185</f>
        <v>1.2425175000000002</v>
      </c>
      <c r="S185" s="190">
        <v>0</v>
      </c>
      <c r="T185" s="191">
        <f>S185*H185</f>
        <v>0</v>
      </c>
      <c r="AR185" s="24" t="s">
        <v>217</v>
      </c>
      <c r="AT185" s="24" t="s">
        <v>339</v>
      </c>
      <c r="AU185" s="24" t="s">
        <v>80</v>
      </c>
      <c r="AY185" s="24" t="s">
        <v>167</v>
      </c>
      <c r="BE185" s="192">
        <f>IF(N185="základní",J185,0)</f>
        <v>0</v>
      </c>
      <c r="BF185" s="192">
        <f>IF(N185="snížená",J185,0)</f>
        <v>0</v>
      </c>
      <c r="BG185" s="192">
        <f>IF(N185="zákl. přenesená",J185,0)</f>
        <v>0</v>
      </c>
      <c r="BH185" s="192">
        <f>IF(N185="sníž. přenesená",J185,0)</f>
        <v>0</v>
      </c>
      <c r="BI185" s="192">
        <f>IF(N185="nulová",J185,0)</f>
        <v>0</v>
      </c>
      <c r="BJ185" s="24" t="s">
        <v>78</v>
      </c>
      <c r="BK185" s="192">
        <f>ROUND(I185*H185,2)</f>
        <v>0</v>
      </c>
      <c r="BL185" s="24" t="s">
        <v>173</v>
      </c>
      <c r="BM185" s="24" t="s">
        <v>1781</v>
      </c>
    </row>
    <row r="186" spans="2:65" s="1" customFormat="1">
      <c r="B186" s="41"/>
      <c r="D186" s="193" t="s">
        <v>175</v>
      </c>
      <c r="F186" s="194" t="s">
        <v>1782</v>
      </c>
      <c r="I186" s="195"/>
      <c r="L186" s="41"/>
      <c r="M186" s="196"/>
      <c r="N186" s="42"/>
      <c r="O186" s="42"/>
      <c r="P186" s="42"/>
      <c r="Q186" s="42"/>
      <c r="R186" s="42"/>
      <c r="S186" s="42"/>
      <c r="T186" s="70"/>
      <c r="AT186" s="24" t="s">
        <v>175</v>
      </c>
      <c r="AU186" s="24" t="s">
        <v>80</v>
      </c>
    </row>
    <row r="187" spans="2:65" s="12" customFormat="1">
      <c r="B187" s="198"/>
      <c r="D187" s="193" t="s">
        <v>184</v>
      </c>
      <c r="E187" s="199" t="s">
        <v>5</v>
      </c>
      <c r="F187" s="200" t="s">
        <v>1783</v>
      </c>
      <c r="H187" s="201">
        <v>24.5</v>
      </c>
      <c r="I187" s="202"/>
      <c r="L187" s="198"/>
      <c r="M187" s="203"/>
      <c r="N187" s="204"/>
      <c r="O187" s="204"/>
      <c r="P187" s="204"/>
      <c r="Q187" s="204"/>
      <c r="R187" s="204"/>
      <c r="S187" s="204"/>
      <c r="T187" s="205"/>
      <c r="AT187" s="199" t="s">
        <v>184</v>
      </c>
      <c r="AU187" s="199" t="s">
        <v>80</v>
      </c>
      <c r="AV187" s="12" t="s">
        <v>80</v>
      </c>
      <c r="AW187" s="12" t="s">
        <v>35</v>
      </c>
      <c r="AX187" s="12" t="s">
        <v>78</v>
      </c>
      <c r="AY187" s="199" t="s">
        <v>167</v>
      </c>
    </row>
    <row r="188" spans="2:65" s="12" customFormat="1">
      <c r="B188" s="198"/>
      <c r="D188" s="193" t="s">
        <v>184</v>
      </c>
      <c r="F188" s="200" t="s">
        <v>1784</v>
      </c>
      <c r="H188" s="201">
        <v>25.725000000000001</v>
      </c>
      <c r="I188" s="202"/>
      <c r="L188" s="198"/>
      <c r="M188" s="203"/>
      <c r="N188" s="204"/>
      <c r="O188" s="204"/>
      <c r="P188" s="204"/>
      <c r="Q188" s="204"/>
      <c r="R188" s="204"/>
      <c r="S188" s="204"/>
      <c r="T188" s="205"/>
      <c r="AT188" s="199" t="s">
        <v>184</v>
      </c>
      <c r="AU188" s="199" t="s">
        <v>80</v>
      </c>
      <c r="AV188" s="12" t="s">
        <v>80</v>
      </c>
      <c r="AW188" s="12" t="s">
        <v>6</v>
      </c>
      <c r="AX188" s="12" t="s">
        <v>78</v>
      </c>
      <c r="AY188" s="199" t="s">
        <v>167</v>
      </c>
    </row>
    <row r="189" spans="2:65" s="1" customFormat="1" ht="25.5" customHeight="1">
      <c r="B189" s="180"/>
      <c r="C189" s="181" t="s">
        <v>438</v>
      </c>
      <c r="D189" s="181" t="s">
        <v>169</v>
      </c>
      <c r="E189" s="182" t="s">
        <v>664</v>
      </c>
      <c r="F189" s="183" t="s">
        <v>665</v>
      </c>
      <c r="G189" s="184" t="s">
        <v>178</v>
      </c>
      <c r="H189" s="185">
        <v>24</v>
      </c>
      <c r="I189" s="186"/>
      <c r="J189" s="187">
        <f>ROUND(I189*H189,2)</f>
        <v>0</v>
      </c>
      <c r="K189" s="183" t="s">
        <v>179</v>
      </c>
      <c r="L189" s="41"/>
      <c r="M189" s="188" t="s">
        <v>5</v>
      </c>
      <c r="N189" s="189" t="s">
        <v>42</v>
      </c>
      <c r="O189" s="42"/>
      <c r="P189" s="190">
        <f>O189*H189</f>
        <v>0</v>
      </c>
      <c r="Q189" s="190">
        <v>9.5990000000000006E-2</v>
      </c>
      <c r="R189" s="190">
        <f>Q189*H189</f>
        <v>2.30376</v>
      </c>
      <c r="S189" s="190">
        <v>0</v>
      </c>
      <c r="T189" s="191">
        <f>S189*H189</f>
        <v>0</v>
      </c>
      <c r="AR189" s="24" t="s">
        <v>173</v>
      </c>
      <c r="AT189" s="24" t="s">
        <v>169</v>
      </c>
      <c r="AU189" s="24" t="s">
        <v>80</v>
      </c>
      <c r="AY189" s="24" t="s">
        <v>167</v>
      </c>
      <c r="BE189" s="192">
        <f>IF(N189="základní",J189,0)</f>
        <v>0</v>
      </c>
      <c r="BF189" s="192">
        <f>IF(N189="snížená",J189,0)</f>
        <v>0</v>
      </c>
      <c r="BG189" s="192">
        <f>IF(N189="zákl. přenesená",J189,0)</f>
        <v>0</v>
      </c>
      <c r="BH189" s="192">
        <f>IF(N189="sníž. přenesená",J189,0)</f>
        <v>0</v>
      </c>
      <c r="BI189" s="192">
        <f>IF(N189="nulová",J189,0)</f>
        <v>0</v>
      </c>
      <c r="BJ189" s="24" t="s">
        <v>78</v>
      </c>
      <c r="BK189" s="192">
        <f>ROUND(I189*H189,2)</f>
        <v>0</v>
      </c>
      <c r="BL189" s="24" t="s">
        <v>173</v>
      </c>
      <c r="BM189" s="24" t="s">
        <v>1785</v>
      </c>
    </row>
    <row r="190" spans="2:65" s="1" customFormat="1" ht="27">
      <c r="B190" s="41"/>
      <c r="D190" s="193" t="s">
        <v>175</v>
      </c>
      <c r="F190" s="194" t="s">
        <v>667</v>
      </c>
      <c r="I190" s="195"/>
      <c r="L190" s="41"/>
      <c r="M190" s="196"/>
      <c r="N190" s="42"/>
      <c r="O190" s="42"/>
      <c r="P190" s="42"/>
      <c r="Q190" s="42"/>
      <c r="R190" s="42"/>
      <c r="S190" s="42"/>
      <c r="T190" s="70"/>
      <c r="AT190" s="24" t="s">
        <v>175</v>
      </c>
      <c r="AU190" s="24" t="s">
        <v>80</v>
      </c>
    </row>
    <row r="191" spans="2:65" s="1" customFormat="1" ht="27">
      <c r="B191" s="41"/>
      <c r="D191" s="193" t="s">
        <v>182</v>
      </c>
      <c r="F191" s="197" t="s">
        <v>1686</v>
      </c>
      <c r="I191" s="195"/>
      <c r="L191" s="41"/>
      <c r="M191" s="196"/>
      <c r="N191" s="42"/>
      <c r="O191" s="42"/>
      <c r="P191" s="42"/>
      <c r="Q191" s="42"/>
      <c r="R191" s="42"/>
      <c r="S191" s="42"/>
      <c r="T191" s="70"/>
      <c r="AT191" s="24" t="s">
        <v>182</v>
      </c>
      <c r="AU191" s="24" t="s">
        <v>80</v>
      </c>
    </row>
    <row r="192" spans="2:65" s="12" customFormat="1">
      <c r="B192" s="198"/>
      <c r="D192" s="193" t="s">
        <v>184</v>
      </c>
      <c r="E192" s="199" t="s">
        <v>5</v>
      </c>
      <c r="F192" s="200" t="s">
        <v>304</v>
      </c>
      <c r="H192" s="201">
        <v>24</v>
      </c>
      <c r="I192" s="202"/>
      <c r="L192" s="198"/>
      <c r="M192" s="203"/>
      <c r="N192" s="204"/>
      <c r="O192" s="204"/>
      <c r="P192" s="204"/>
      <c r="Q192" s="204"/>
      <c r="R192" s="204"/>
      <c r="S192" s="204"/>
      <c r="T192" s="205"/>
      <c r="AT192" s="199" t="s">
        <v>184</v>
      </c>
      <c r="AU192" s="199" t="s">
        <v>80</v>
      </c>
      <c r="AV192" s="12" t="s">
        <v>80</v>
      </c>
      <c r="AW192" s="12" t="s">
        <v>35</v>
      </c>
      <c r="AX192" s="12" t="s">
        <v>78</v>
      </c>
      <c r="AY192" s="199" t="s">
        <v>167</v>
      </c>
    </row>
    <row r="193" spans="2:65" s="1" customFormat="1" ht="16.5" customHeight="1">
      <c r="B193" s="180"/>
      <c r="C193" s="209" t="s">
        <v>440</v>
      </c>
      <c r="D193" s="209" t="s">
        <v>339</v>
      </c>
      <c r="E193" s="210" t="s">
        <v>669</v>
      </c>
      <c r="F193" s="211" t="s">
        <v>670</v>
      </c>
      <c r="G193" s="212" t="s">
        <v>178</v>
      </c>
      <c r="H193" s="213">
        <v>25.2</v>
      </c>
      <c r="I193" s="214"/>
      <c r="J193" s="215">
        <f>ROUND(I193*H193,2)</f>
        <v>0</v>
      </c>
      <c r="K193" s="211" t="s">
        <v>179</v>
      </c>
      <c r="L193" s="216"/>
      <c r="M193" s="217" t="s">
        <v>5</v>
      </c>
      <c r="N193" s="218" t="s">
        <v>42</v>
      </c>
      <c r="O193" s="42"/>
      <c r="P193" s="190">
        <f>O193*H193</f>
        <v>0</v>
      </c>
      <c r="Q193" s="190">
        <v>2.4E-2</v>
      </c>
      <c r="R193" s="190">
        <f>Q193*H193</f>
        <v>0.6048</v>
      </c>
      <c r="S193" s="190">
        <v>0</v>
      </c>
      <c r="T193" s="191">
        <f>S193*H193</f>
        <v>0</v>
      </c>
      <c r="AR193" s="24" t="s">
        <v>217</v>
      </c>
      <c r="AT193" s="24" t="s">
        <v>339</v>
      </c>
      <c r="AU193" s="24" t="s">
        <v>80</v>
      </c>
      <c r="AY193" s="24" t="s">
        <v>167</v>
      </c>
      <c r="BE193" s="192">
        <f>IF(N193="základní",J193,0)</f>
        <v>0</v>
      </c>
      <c r="BF193" s="192">
        <f>IF(N193="snížená",J193,0)</f>
        <v>0</v>
      </c>
      <c r="BG193" s="192">
        <f>IF(N193="zákl. přenesená",J193,0)</f>
        <v>0</v>
      </c>
      <c r="BH193" s="192">
        <f>IF(N193="sníž. přenesená",J193,0)</f>
        <v>0</v>
      </c>
      <c r="BI193" s="192">
        <f>IF(N193="nulová",J193,0)</f>
        <v>0</v>
      </c>
      <c r="BJ193" s="24" t="s">
        <v>78</v>
      </c>
      <c r="BK193" s="192">
        <f>ROUND(I193*H193,2)</f>
        <v>0</v>
      </c>
      <c r="BL193" s="24" t="s">
        <v>173</v>
      </c>
      <c r="BM193" s="24" t="s">
        <v>1786</v>
      </c>
    </row>
    <row r="194" spans="2:65" s="1" customFormat="1">
      <c r="B194" s="41"/>
      <c r="D194" s="193" t="s">
        <v>175</v>
      </c>
      <c r="F194" s="194" t="s">
        <v>670</v>
      </c>
      <c r="I194" s="195"/>
      <c r="L194" s="41"/>
      <c r="M194" s="196"/>
      <c r="N194" s="42"/>
      <c r="O194" s="42"/>
      <c r="P194" s="42"/>
      <c r="Q194" s="42"/>
      <c r="R194" s="42"/>
      <c r="S194" s="42"/>
      <c r="T194" s="70"/>
      <c r="AT194" s="24" t="s">
        <v>175</v>
      </c>
      <c r="AU194" s="24" t="s">
        <v>80</v>
      </c>
    </row>
    <row r="195" spans="2:65" s="12" customFormat="1">
      <c r="B195" s="198"/>
      <c r="D195" s="193" t="s">
        <v>184</v>
      </c>
      <c r="F195" s="200" t="s">
        <v>1787</v>
      </c>
      <c r="H195" s="201">
        <v>25.2</v>
      </c>
      <c r="I195" s="202"/>
      <c r="L195" s="198"/>
      <c r="M195" s="203"/>
      <c r="N195" s="204"/>
      <c r="O195" s="204"/>
      <c r="P195" s="204"/>
      <c r="Q195" s="204"/>
      <c r="R195" s="204"/>
      <c r="S195" s="204"/>
      <c r="T195" s="205"/>
      <c r="AT195" s="199" t="s">
        <v>184</v>
      </c>
      <c r="AU195" s="199" t="s">
        <v>80</v>
      </c>
      <c r="AV195" s="12" t="s">
        <v>80</v>
      </c>
      <c r="AW195" s="12" t="s">
        <v>6</v>
      </c>
      <c r="AX195" s="12" t="s">
        <v>78</v>
      </c>
      <c r="AY195" s="199" t="s">
        <v>167</v>
      </c>
    </row>
    <row r="196" spans="2:65" s="1" customFormat="1" ht="25.5" customHeight="1">
      <c r="B196" s="180"/>
      <c r="C196" s="181" t="s">
        <v>443</v>
      </c>
      <c r="D196" s="181" t="s">
        <v>169</v>
      </c>
      <c r="E196" s="182" t="s">
        <v>1629</v>
      </c>
      <c r="F196" s="183" t="s">
        <v>1630</v>
      </c>
      <c r="G196" s="184" t="s">
        <v>178</v>
      </c>
      <c r="H196" s="185">
        <v>14</v>
      </c>
      <c r="I196" s="186"/>
      <c r="J196" s="187">
        <f>ROUND(I196*H196,2)</f>
        <v>0</v>
      </c>
      <c r="K196" s="183" t="s">
        <v>179</v>
      </c>
      <c r="L196" s="41"/>
      <c r="M196" s="188" t="s">
        <v>5</v>
      </c>
      <c r="N196" s="189" t="s">
        <v>42</v>
      </c>
      <c r="O196" s="42"/>
      <c r="P196" s="190">
        <f>O196*H196</f>
        <v>0</v>
      </c>
      <c r="Q196" s="190">
        <v>9.0000000000000006E-5</v>
      </c>
      <c r="R196" s="190">
        <f>Q196*H196</f>
        <v>1.2600000000000001E-3</v>
      </c>
      <c r="S196" s="190">
        <v>0</v>
      </c>
      <c r="T196" s="191">
        <f>S196*H196</f>
        <v>0</v>
      </c>
      <c r="AR196" s="24" t="s">
        <v>173</v>
      </c>
      <c r="AT196" s="24" t="s">
        <v>169</v>
      </c>
      <c r="AU196" s="24" t="s">
        <v>80</v>
      </c>
      <c r="AY196" s="24" t="s">
        <v>167</v>
      </c>
      <c r="BE196" s="192">
        <f>IF(N196="základní",J196,0)</f>
        <v>0</v>
      </c>
      <c r="BF196" s="192">
        <f>IF(N196="snížená",J196,0)</f>
        <v>0</v>
      </c>
      <c r="BG196" s="192">
        <f>IF(N196="zákl. přenesená",J196,0)</f>
        <v>0</v>
      </c>
      <c r="BH196" s="192">
        <f>IF(N196="sníž. přenesená",J196,0)</f>
        <v>0</v>
      </c>
      <c r="BI196" s="192">
        <f>IF(N196="nulová",J196,0)</f>
        <v>0</v>
      </c>
      <c r="BJ196" s="24" t="s">
        <v>78</v>
      </c>
      <c r="BK196" s="192">
        <f>ROUND(I196*H196,2)</f>
        <v>0</v>
      </c>
      <c r="BL196" s="24" t="s">
        <v>173</v>
      </c>
      <c r="BM196" s="24" t="s">
        <v>1788</v>
      </c>
    </row>
    <row r="197" spans="2:65" s="1" customFormat="1" ht="27">
      <c r="B197" s="41"/>
      <c r="D197" s="193" t="s">
        <v>175</v>
      </c>
      <c r="F197" s="194" t="s">
        <v>1632</v>
      </c>
      <c r="I197" s="195"/>
      <c r="L197" s="41"/>
      <c r="M197" s="196"/>
      <c r="N197" s="42"/>
      <c r="O197" s="42"/>
      <c r="P197" s="42"/>
      <c r="Q197" s="42"/>
      <c r="R197" s="42"/>
      <c r="S197" s="42"/>
      <c r="T197" s="70"/>
      <c r="AT197" s="24" t="s">
        <v>175</v>
      </c>
      <c r="AU197" s="24" t="s">
        <v>80</v>
      </c>
    </row>
    <row r="198" spans="2:65" s="1" customFormat="1" ht="27">
      <c r="B198" s="41"/>
      <c r="D198" s="193" t="s">
        <v>182</v>
      </c>
      <c r="F198" s="197" t="s">
        <v>1686</v>
      </c>
      <c r="I198" s="195"/>
      <c r="L198" s="41"/>
      <c r="M198" s="196"/>
      <c r="N198" s="42"/>
      <c r="O198" s="42"/>
      <c r="P198" s="42"/>
      <c r="Q198" s="42"/>
      <c r="R198" s="42"/>
      <c r="S198" s="42"/>
      <c r="T198" s="70"/>
      <c r="AT198" s="24" t="s">
        <v>182</v>
      </c>
      <c r="AU198" s="24" t="s">
        <v>80</v>
      </c>
    </row>
    <row r="199" spans="2:65" s="14" customFormat="1">
      <c r="B199" s="227"/>
      <c r="D199" s="193" t="s">
        <v>184</v>
      </c>
      <c r="E199" s="228" t="s">
        <v>5</v>
      </c>
      <c r="F199" s="229" t="s">
        <v>1476</v>
      </c>
      <c r="H199" s="228" t="s">
        <v>5</v>
      </c>
      <c r="I199" s="230"/>
      <c r="L199" s="227"/>
      <c r="M199" s="231"/>
      <c r="N199" s="232"/>
      <c r="O199" s="232"/>
      <c r="P199" s="232"/>
      <c r="Q199" s="232"/>
      <c r="R199" s="232"/>
      <c r="S199" s="232"/>
      <c r="T199" s="233"/>
      <c r="AT199" s="228" t="s">
        <v>184</v>
      </c>
      <c r="AU199" s="228" t="s">
        <v>80</v>
      </c>
      <c r="AV199" s="14" t="s">
        <v>78</v>
      </c>
      <c r="AW199" s="14" t="s">
        <v>35</v>
      </c>
      <c r="AX199" s="14" t="s">
        <v>71</v>
      </c>
      <c r="AY199" s="228" t="s">
        <v>167</v>
      </c>
    </row>
    <row r="200" spans="2:65" s="12" customFormat="1">
      <c r="B200" s="198"/>
      <c r="D200" s="193" t="s">
        <v>184</v>
      </c>
      <c r="E200" s="199" t="s">
        <v>5</v>
      </c>
      <c r="F200" s="200" t="s">
        <v>173</v>
      </c>
      <c r="H200" s="201">
        <v>4</v>
      </c>
      <c r="I200" s="202"/>
      <c r="L200" s="198"/>
      <c r="M200" s="203"/>
      <c r="N200" s="204"/>
      <c r="O200" s="204"/>
      <c r="P200" s="204"/>
      <c r="Q200" s="204"/>
      <c r="R200" s="204"/>
      <c r="S200" s="204"/>
      <c r="T200" s="205"/>
      <c r="AT200" s="199" t="s">
        <v>184</v>
      </c>
      <c r="AU200" s="199" t="s">
        <v>80</v>
      </c>
      <c r="AV200" s="12" t="s">
        <v>80</v>
      </c>
      <c r="AW200" s="12" t="s">
        <v>35</v>
      </c>
      <c r="AX200" s="12" t="s">
        <v>71</v>
      </c>
      <c r="AY200" s="199" t="s">
        <v>167</v>
      </c>
    </row>
    <row r="201" spans="2:65" s="14" customFormat="1">
      <c r="B201" s="227"/>
      <c r="D201" s="193" t="s">
        <v>184</v>
      </c>
      <c r="E201" s="228" t="s">
        <v>5</v>
      </c>
      <c r="F201" s="229" t="s">
        <v>1789</v>
      </c>
      <c r="H201" s="228" t="s">
        <v>5</v>
      </c>
      <c r="I201" s="230"/>
      <c r="L201" s="227"/>
      <c r="M201" s="231"/>
      <c r="N201" s="232"/>
      <c r="O201" s="232"/>
      <c r="P201" s="232"/>
      <c r="Q201" s="232"/>
      <c r="R201" s="232"/>
      <c r="S201" s="232"/>
      <c r="T201" s="233"/>
      <c r="AT201" s="228" t="s">
        <v>184</v>
      </c>
      <c r="AU201" s="228" t="s">
        <v>80</v>
      </c>
      <c r="AV201" s="14" t="s">
        <v>78</v>
      </c>
      <c r="AW201" s="14" t="s">
        <v>35</v>
      </c>
      <c r="AX201" s="14" t="s">
        <v>71</v>
      </c>
      <c r="AY201" s="228" t="s">
        <v>167</v>
      </c>
    </row>
    <row r="202" spans="2:65" s="12" customFormat="1">
      <c r="B202" s="198"/>
      <c r="D202" s="193" t="s">
        <v>184</v>
      </c>
      <c r="E202" s="199" t="s">
        <v>5</v>
      </c>
      <c r="F202" s="200" t="s">
        <v>227</v>
      </c>
      <c r="H202" s="201">
        <v>10</v>
      </c>
      <c r="I202" s="202"/>
      <c r="L202" s="198"/>
      <c r="M202" s="203"/>
      <c r="N202" s="204"/>
      <c r="O202" s="204"/>
      <c r="P202" s="204"/>
      <c r="Q202" s="204"/>
      <c r="R202" s="204"/>
      <c r="S202" s="204"/>
      <c r="T202" s="205"/>
      <c r="AT202" s="199" t="s">
        <v>184</v>
      </c>
      <c r="AU202" s="199" t="s">
        <v>80</v>
      </c>
      <c r="AV202" s="12" t="s">
        <v>80</v>
      </c>
      <c r="AW202" s="12" t="s">
        <v>35</v>
      </c>
      <c r="AX202" s="12" t="s">
        <v>71</v>
      </c>
      <c r="AY202" s="199" t="s">
        <v>167</v>
      </c>
    </row>
    <row r="203" spans="2:65" s="13" customFormat="1">
      <c r="B203" s="219"/>
      <c r="D203" s="193" t="s">
        <v>184</v>
      </c>
      <c r="E203" s="220" t="s">
        <v>5</v>
      </c>
      <c r="F203" s="221" t="s">
        <v>350</v>
      </c>
      <c r="H203" s="222">
        <v>14</v>
      </c>
      <c r="I203" s="223"/>
      <c r="L203" s="219"/>
      <c r="M203" s="224"/>
      <c r="N203" s="225"/>
      <c r="O203" s="225"/>
      <c r="P203" s="225"/>
      <c r="Q203" s="225"/>
      <c r="R203" s="225"/>
      <c r="S203" s="225"/>
      <c r="T203" s="226"/>
      <c r="AT203" s="220" t="s">
        <v>184</v>
      </c>
      <c r="AU203" s="220" t="s">
        <v>80</v>
      </c>
      <c r="AV203" s="13" t="s">
        <v>173</v>
      </c>
      <c r="AW203" s="13" t="s">
        <v>35</v>
      </c>
      <c r="AX203" s="13" t="s">
        <v>78</v>
      </c>
      <c r="AY203" s="220" t="s">
        <v>167</v>
      </c>
    </row>
    <row r="204" spans="2:65" s="11" customFormat="1" ht="29.85" customHeight="1">
      <c r="B204" s="167"/>
      <c r="D204" s="168" t="s">
        <v>70</v>
      </c>
      <c r="E204" s="178" t="s">
        <v>263</v>
      </c>
      <c r="F204" s="178" t="s">
        <v>264</v>
      </c>
      <c r="I204" s="170"/>
      <c r="J204" s="179">
        <f>BK204</f>
        <v>0</v>
      </c>
      <c r="L204" s="167"/>
      <c r="M204" s="172"/>
      <c r="N204" s="173"/>
      <c r="O204" s="173"/>
      <c r="P204" s="174">
        <f>SUM(P205:P211)</f>
        <v>0</v>
      </c>
      <c r="Q204" s="173"/>
      <c r="R204" s="174">
        <f>SUM(R205:R211)</f>
        <v>0</v>
      </c>
      <c r="S204" s="173"/>
      <c r="T204" s="175">
        <f>SUM(T205:T211)</f>
        <v>0</v>
      </c>
      <c r="AR204" s="168" t="s">
        <v>78</v>
      </c>
      <c r="AT204" s="176" t="s">
        <v>70</v>
      </c>
      <c r="AU204" s="176" t="s">
        <v>78</v>
      </c>
      <c r="AY204" s="168" t="s">
        <v>167</v>
      </c>
      <c r="BK204" s="177">
        <f>SUM(BK205:BK211)</f>
        <v>0</v>
      </c>
    </row>
    <row r="205" spans="2:65" s="1" customFormat="1" ht="25.5" customHeight="1">
      <c r="B205" s="180"/>
      <c r="C205" s="181" t="s">
        <v>445</v>
      </c>
      <c r="D205" s="181" t="s">
        <v>169</v>
      </c>
      <c r="E205" s="182" t="s">
        <v>266</v>
      </c>
      <c r="F205" s="183" t="s">
        <v>267</v>
      </c>
      <c r="G205" s="184" t="s">
        <v>268</v>
      </c>
      <c r="H205" s="185">
        <v>0.76500000000000001</v>
      </c>
      <c r="I205" s="186"/>
      <c r="J205" s="187">
        <f>ROUND(I205*H205,2)</f>
        <v>0</v>
      </c>
      <c r="K205" s="183" t="s">
        <v>179</v>
      </c>
      <c r="L205" s="41"/>
      <c r="M205" s="188" t="s">
        <v>5</v>
      </c>
      <c r="N205" s="189" t="s">
        <v>42</v>
      </c>
      <c r="O205" s="42"/>
      <c r="P205" s="190">
        <f>O205*H205</f>
        <v>0</v>
      </c>
      <c r="Q205" s="190">
        <v>0</v>
      </c>
      <c r="R205" s="190">
        <f>Q205*H205</f>
        <v>0</v>
      </c>
      <c r="S205" s="190">
        <v>0</v>
      </c>
      <c r="T205" s="191">
        <f>S205*H205</f>
        <v>0</v>
      </c>
      <c r="AR205" s="24" t="s">
        <v>173</v>
      </c>
      <c r="AT205" s="24" t="s">
        <v>169</v>
      </c>
      <c r="AU205" s="24" t="s">
        <v>80</v>
      </c>
      <c r="AY205" s="24" t="s">
        <v>167</v>
      </c>
      <c r="BE205" s="192">
        <f>IF(N205="základní",J205,0)</f>
        <v>0</v>
      </c>
      <c r="BF205" s="192">
        <f>IF(N205="snížená",J205,0)</f>
        <v>0</v>
      </c>
      <c r="BG205" s="192">
        <f>IF(N205="zákl. přenesená",J205,0)</f>
        <v>0</v>
      </c>
      <c r="BH205" s="192">
        <f>IF(N205="sníž. přenesená",J205,0)</f>
        <v>0</v>
      </c>
      <c r="BI205" s="192">
        <f>IF(N205="nulová",J205,0)</f>
        <v>0</v>
      </c>
      <c r="BJ205" s="24" t="s">
        <v>78</v>
      </c>
      <c r="BK205" s="192">
        <f>ROUND(I205*H205,2)</f>
        <v>0</v>
      </c>
      <c r="BL205" s="24" t="s">
        <v>173</v>
      </c>
      <c r="BM205" s="24" t="s">
        <v>1790</v>
      </c>
    </row>
    <row r="206" spans="2:65" s="1" customFormat="1" ht="27">
      <c r="B206" s="41"/>
      <c r="D206" s="193" t="s">
        <v>175</v>
      </c>
      <c r="F206" s="194" t="s">
        <v>270</v>
      </c>
      <c r="I206" s="195"/>
      <c r="L206" s="41"/>
      <c r="M206" s="196"/>
      <c r="N206" s="42"/>
      <c r="O206" s="42"/>
      <c r="P206" s="42"/>
      <c r="Q206" s="42"/>
      <c r="R206" s="42"/>
      <c r="S206" s="42"/>
      <c r="T206" s="70"/>
      <c r="AT206" s="24" t="s">
        <v>175</v>
      </c>
      <c r="AU206" s="24" t="s">
        <v>80</v>
      </c>
    </row>
    <row r="207" spans="2:65" s="1" customFormat="1" ht="25.5" customHeight="1">
      <c r="B207" s="180"/>
      <c r="C207" s="181" t="s">
        <v>447</v>
      </c>
      <c r="D207" s="181" t="s">
        <v>169</v>
      </c>
      <c r="E207" s="182" t="s">
        <v>272</v>
      </c>
      <c r="F207" s="183" t="s">
        <v>273</v>
      </c>
      <c r="G207" s="184" t="s">
        <v>268</v>
      </c>
      <c r="H207" s="185">
        <v>6.8849999999999998</v>
      </c>
      <c r="I207" s="186"/>
      <c r="J207" s="187">
        <f>ROUND(I207*H207,2)</f>
        <v>0</v>
      </c>
      <c r="K207" s="183" t="s">
        <v>179</v>
      </c>
      <c r="L207" s="41"/>
      <c r="M207" s="188" t="s">
        <v>5</v>
      </c>
      <c r="N207" s="189" t="s">
        <v>42</v>
      </c>
      <c r="O207" s="42"/>
      <c r="P207" s="190">
        <f>O207*H207</f>
        <v>0</v>
      </c>
      <c r="Q207" s="190">
        <v>0</v>
      </c>
      <c r="R207" s="190">
        <f>Q207*H207</f>
        <v>0</v>
      </c>
      <c r="S207" s="190">
        <v>0</v>
      </c>
      <c r="T207" s="191">
        <f>S207*H207</f>
        <v>0</v>
      </c>
      <c r="AR207" s="24" t="s">
        <v>173</v>
      </c>
      <c r="AT207" s="24" t="s">
        <v>169</v>
      </c>
      <c r="AU207" s="24" t="s">
        <v>80</v>
      </c>
      <c r="AY207" s="24" t="s">
        <v>167</v>
      </c>
      <c r="BE207" s="192">
        <f>IF(N207="základní",J207,0)</f>
        <v>0</v>
      </c>
      <c r="BF207" s="192">
        <f>IF(N207="snížená",J207,0)</f>
        <v>0</v>
      </c>
      <c r="BG207" s="192">
        <f>IF(N207="zákl. přenesená",J207,0)</f>
        <v>0</v>
      </c>
      <c r="BH207" s="192">
        <f>IF(N207="sníž. přenesená",J207,0)</f>
        <v>0</v>
      </c>
      <c r="BI207" s="192">
        <f>IF(N207="nulová",J207,0)</f>
        <v>0</v>
      </c>
      <c r="BJ207" s="24" t="s">
        <v>78</v>
      </c>
      <c r="BK207" s="192">
        <f>ROUND(I207*H207,2)</f>
        <v>0</v>
      </c>
      <c r="BL207" s="24" t="s">
        <v>173</v>
      </c>
      <c r="BM207" s="24" t="s">
        <v>1791</v>
      </c>
    </row>
    <row r="208" spans="2:65" s="1" customFormat="1" ht="27">
      <c r="B208" s="41"/>
      <c r="D208" s="193" t="s">
        <v>175</v>
      </c>
      <c r="F208" s="194" t="s">
        <v>275</v>
      </c>
      <c r="I208" s="195"/>
      <c r="L208" s="41"/>
      <c r="M208" s="196"/>
      <c r="N208" s="42"/>
      <c r="O208" s="42"/>
      <c r="P208" s="42"/>
      <c r="Q208" s="42"/>
      <c r="R208" s="42"/>
      <c r="S208" s="42"/>
      <c r="T208" s="70"/>
      <c r="AT208" s="24" t="s">
        <v>175</v>
      </c>
      <c r="AU208" s="24" t="s">
        <v>80</v>
      </c>
    </row>
    <row r="209" spans="2:65" s="12" customFormat="1">
      <c r="B209" s="198"/>
      <c r="D209" s="193" t="s">
        <v>184</v>
      </c>
      <c r="F209" s="200" t="s">
        <v>1792</v>
      </c>
      <c r="H209" s="201">
        <v>6.8849999999999998</v>
      </c>
      <c r="I209" s="202"/>
      <c r="L209" s="198"/>
      <c r="M209" s="203"/>
      <c r="N209" s="204"/>
      <c r="O209" s="204"/>
      <c r="P209" s="204"/>
      <c r="Q209" s="204"/>
      <c r="R209" s="204"/>
      <c r="S209" s="204"/>
      <c r="T209" s="205"/>
      <c r="AT209" s="199" t="s">
        <v>184</v>
      </c>
      <c r="AU209" s="199" t="s">
        <v>80</v>
      </c>
      <c r="AV209" s="12" t="s">
        <v>80</v>
      </c>
      <c r="AW209" s="12" t="s">
        <v>6</v>
      </c>
      <c r="AX209" s="12" t="s">
        <v>78</v>
      </c>
      <c r="AY209" s="199" t="s">
        <v>167</v>
      </c>
    </row>
    <row r="210" spans="2:65" s="1" customFormat="1" ht="25.5" customHeight="1">
      <c r="B210" s="180"/>
      <c r="C210" s="181" t="s">
        <v>331</v>
      </c>
      <c r="D210" s="181" t="s">
        <v>169</v>
      </c>
      <c r="E210" s="182" t="s">
        <v>278</v>
      </c>
      <c r="F210" s="183" t="s">
        <v>279</v>
      </c>
      <c r="G210" s="184" t="s">
        <v>268</v>
      </c>
      <c r="H210" s="185">
        <v>0.76500000000000001</v>
      </c>
      <c r="I210" s="186"/>
      <c r="J210" s="187">
        <f>ROUND(I210*H210,2)</f>
        <v>0</v>
      </c>
      <c r="K210" s="183" t="s">
        <v>179</v>
      </c>
      <c r="L210" s="41"/>
      <c r="M210" s="188" t="s">
        <v>5</v>
      </c>
      <c r="N210" s="189" t="s">
        <v>42</v>
      </c>
      <c r="O210" s="42"/>
      <c r="P210" s="190">
        <f>O210*H210</f>
        <v>0</v>
      </c>
      <c r="Q210" s="190">
        <v>0</v>
      </c>
      <c r="R210" s="190">
        <f>Q210*H210</f>
        <v>0</v>
      </c>
      <c r="S210" s="190">
        <v>0</v>
      </c>
      <c r="T210" s="191">
        <f>S210*H210</f>
        <v>0</v>
      </c>
      <c r="AR210" s="24" t="s">
        <v>173</v>
      </c>
      <c r="AT210" s="24" t="s">
        <v>169</v>
      </c>
      <c r="AU210" s="24" t="s">
        <v>80</v>
      </c>
      <c r="AY210" s="24" t="s">
        <v>167</v>
      </c>
      <c r="BE210" s="192">
        <f>IF(N210="základní",J210,0)</f>
        <v>0</v>
      </c>
      <c r="BF210" s="192">
        <f>IF(N210="snížená",J210,0)</f>
        <v>0</v>
      </c>
      <c r="BG210" s="192">
        <f>IF(N210="zákl. přenesená",J210,0)</f>
        <v>0</v>
      </c>
      <c r="BH210" s="192">
        <f>IF(N210="sníž. přenesená",J210,0)</f>
        <v>0</v>
      </c>
      <c r="BI210" s="192">
        <f>IF(N210="nulová",J210,0)</f>
        <v>0</v>
      </c>
      <c r="BJ210" s="24" t="s">
        <v>78</v>
      </c>
      <c r="BK210" s="192">
        <f>ROUND(I210*H210,2)</f>
        <v>0</v>
      </c>
      <c r="BL210" s="24" t="s">
        <v>173</v>
      </c>
      <c r="BM210" s="24" t="s">
        <v>1793</v>
      </c>
    </row>
    <row r="211" spans="2:65" s="1" customFormat="1" ht="27">
      <c r="B211" s="41"/>
      <c r="D211" s="193" t="s">
        <v>175</v>
      </c>
      <c r="F211" s="194" t="s">
        <v>281</v>
      </c>
      <c r="I211" s="195"/>
      <c r="L211" s="41"/>
      <c r="M211" s="196"/>
      <c r="N211" s="42"/>
      <c r="O211" s="42"/>
      <c r="P211" s="42"/>
      <c r="Q211" s="42"/>
      <c r="R211" s="42"/>
      <c r="S211" s="42"/>
      <c r="T211" s="70"/>
      <c r="AT211" s="24" t="s">
        <v>175</v>
      </c>
      <c r="AU211" s="24" t="s">
        <v>80</v>
      </c>
    </row>
    <row r="212" spans="2:65" s="11" customFormat="1" ht="29.85" customHeight="1">
      <c r="B212" s="167"/>
      <c r="D212" s="168" t="s">
        <v>70</v>
      </c>
      <c r="E212" s="178" t="s">
        <v>282</v>
      </c>
      <c r="F212" s="178" t="s">
        <v>283</v>
      </c>
      <c r="I212" s="170"/>
      <c r="J212" s="179">
        <f>BK212</f>
        <v>0</v>
      </c>
      <c r="L212" s="167"/>
      <c r="M212" s="172"/>
      <c r="N212" s="173"/>
      <c r="O212" s="173"/>
      <c r="P212" s="174">
        <f>SUM(P213:P214)</f>
        <v>0</v>
      </c>
      <c r="Q212" s="173"/>
      <c r="R212" s="174">
        <f>SUM(R213:R214)</f>
        <v>0</v>
      </c>
      <c r="S212" s="173"/>
      <c r="T212" s="175">
        <f>SUM(T213:T214)</f>
        <v>0</v>
      </c>
      <c r="AR212" s="168" t="s">
        <v>78</v>
      </c>
      <c r="AT212" s="176" t="s">
        <v>70</v>
      </c>
      <c r="AU212" s="176" t="s">
        <v>78</v>
      </c>
      <c r="AY212" s="168" t="s">
        <v>167</v>
      </c>
      <c r="BK212" s="177">
        <f>SUM(BK213:BK214)</f>
        <v>0</v>
      </c>
    </row>
    <row r="213" spans="2:65" s="1" customFormat="1" ht="25.5" customHeight="1">
      <c r="B213" s="180"/>
      <c r="C213" s="181" t="s">
        <v>451</v>
      </c>
      <c r="D213" s="181" t="s">
        <v>169</v>
      </c>
      <c r="E213" s="182" t="s">
        <v>1794</v>
      </c>
      <c r="F213" s="183" t="s">
        <v>1795</v>
      </c>
      <c r="G213" s="184" t="s">
        <v>268</v>
      </c>
      <c r="H213" s="185">
        <v>13.541</v>
      </c>
      <c r="I213" s="186"/>
      <c r="J213" s="187">
        <f>ROUND(I213*H213,2)</f>
        <v>0</v>
      </c>
      <c r="K213" s="183" t="s">
        <v>179</v>
      </c>
      <c r="L213" s="41"/>
      <c r="M213" s="188" t="s">
        <v>5</v>
      </c>
      <c r="N213" s="189" t="s">
        <v>42</v>
      </c>
      <c r="O213" s="42"/>
      <c r="P213" s="190">
        <f>O213*H213</f>
        <v>0</v>
      </c>
      <c r="Q213" s="190">
        <v>0</v>
      </c>
      <c r="R213" s="190">
        <f>Q213*H213</f>
        <v>0</v>
      </c>
      <c r="S213" s="190">
        <v>0</v>
      </c>
      <c r="T213" s="191">
        <f>S213*H213</f>
        <v>0</v>
      </c>
      <c r="AR213" s="24" t="s">
        <v>173</v>
      </c>
      <c r="AT213" s="24" t="s">
        <v>169</v>
      </c>
      <c r="AU213" s="24" t="s">
        <v>80</v>
      </c>
      <c r="AY213" s="24" t="s">
        <v>167</v>
      </c>
      <c r="BE213" s="192">
        <f>IF(N213="základní",J213,0)</f>
        <v>0</v>
      </c>
      <c r="BF213" s="192">
        <f>IF(N213="snížená",J213,0)</f>
        <v>0</v>
      </c>
      <c r="BG213" s="192">
        <f>IF(N213="zákl. přenesená",J213,0)</f>
        <v>0</v>
      </c>
      <c r="BH213" s="192">
        <f>IF(N213="sníž. přenesená",J213,0)</f>
        <v>0</v>
      </c>
      <c r="BI213" s="192">
        <f>IF(N213="nulová",J213,0)</f>
        <v>0</v>
      </c>
      <c r="BJ213" s="24" t="s">
        <v>78</v>
      </c>
      <c r="BK213" s="192">
        <f>ROUND(I213*H213,2)</f>
        <v>0</v>
      </c>
      <c r="BL213" s="24" t="s">
        <v>173</v>
      </c>
      <c r="BM213" s="24" t="s">
        <v>1796</v>
      </c>
    </row>
    <row r="214" spans="2:65" s="1" customFormat="1" ht="27">
      <c r="B214" s="41"/>
      <c r="D214" s="193" t="s">
        <v>175</v>
      </c>
      <c r="F214" s="194" t="s">
        <v>1797</v>
      </c>
      <c r="I214" s="195"/>
      <c r="L214" s="41"/>
      <c r="M214" s="206"/>
      <c r="N214" s="207"/>
      <c r="O214" s="207"/>
      <c r="P214" s="207"/>
      <c r="Q214" s="207"/>
      <c r="R214" s="207"/>
      <c r="S214" s="207"/>
      <c r="T214" s="208"/>
      <c r="AT214" s="24" t="s">
        <v>175</v>
      </c>
      <c r="AU214" s="24" t="s">
        <v>80</v>
      </c>
    </row>
    <row r="215" spans="2:65" s="1" customFormat="1" ht="6.95" customHeight="1">
      <c r="B215" s="56"/>
      <c r="C215" s="57"/>
      <c r="D215" s="57"/>
      <c r="E215" s="57"/>
      <c r="F215" s="57"/>
      <c r="G215" s="57"/>
      <c r="H215" s="57"/>
      <c r="I215" s="134"/>
      <c r="J215" s="57"/>
      <c r="K215" s="57"/>
      <c r="L215" s="41"/>
    </row>
  </sheetData>
  <autoFilter ref="C87:K214"/>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31</vt:i4>
      </vt:variant>
    </vt:vector>
  </HeadingPairs>
  <TitlesOfParts>
    <vt:vector size="48" baseType="lpstr">
      <vt:lpstr>Rekapitulace stavby</vt:lpstr>
      <vt:lpstr>001 - SO 101 Rekonstrukce...</vt:lpstr>
      <vt:lpstr>002 - SO 102 Vyspravení š...</vt:lpstr>
      <vt:lpstr>003 - SO 103 Aktivační ná...</vt:lpstr>
      <vt:lpstr>004 - SO 104 Vyspravení d...</vt:lpstr>
      <vt:lpstr>005 - SO 105 Drobné stave...</vt:lpstr>
      <vt:lpstr>006 - SO 106 Rekonstrukce...</vt:lpstr>
      <vt:lpstr>007 - SO 107 Spojovací po...</vt:lpstr>
      <vt:lpstr>008 - SO 108 Zpevněné plochy</vt:lpstr>
      <vt:lpstr>009 - SO 109 Demolice bio...</vt:lpstr>
      <vt:lpstr>010 - SO 110 Dočasná komu...</vt:lpstr>
      <vt:lpstr>011 - PS 101 Mechanické p...</vt:lpstr>
      <vt:lpstr>012 - PS 102 Biologické č...</vt:lpstr>
      <vt:lpstr>013 - PS 103 Rekonstrukce...</vt:lpstr>
      <vt:lpstr>014 - PS 104 Elektročást ...</vt:lpstr>
      <vt:lpstr>016 - Ostatní a vedlejší ...</vt:lpstr>
      <vt:lpstr>Pokyny pro vyplnění</vt:lpstr>
      <vt:lpstr>'001 - SO 101 Rekonstrukce...'!Názvy_tisku</vt:lpstr>
      <vt:lpstr>'002 - SO 102 Vyspravení š...'!Názvy_tisku</vt:lpstr>
      <vt:lpstr>'003 - SO 103 Aktivační ná...'!Názvy_tisku</vt:lpstr>
      <vt:lpstr>'004 - SO 104 Vyspravení d...'!Názvy_tisku</vt:lpstr>
      <vt:lpstr>'005 - SO 105 Drobné stave...'!Názvy_tisku</vt:lpstr>
      <vt:lpstr>'006 - SO 106 Rekonstrukce...'!Názvy_tisku</vt:lpstr>
      <vt:lpstr>'007 - SO 107 Spojovací po...'!Názvy_tisku</vt:lpstr>
      <vt:lpstr>'008 - SO 108 Zpevněné plochy'!Názvy_tisku</vt:lpstr>
      <vt:lpstr>'009 - SO 109 Demolice bio...'!Názvy_tisku</vt:lpstr>
      <vt:lpstr>'010 - SO 110 Dočasná komu...'!Názvy_tisku</vt:lpstr>
      <vt:lpstr>'011 - PS 101 Mechanické p...'!Názvy_tisku</vt:lpstr>
      <vt:lpstr>'012 - PS 102 Biologické č...'!Názvy_tisku</vt:lpstr>
      <vt:lpstr>'013 - PS 103 Rekonstrukce...'!Názvy_tisku</vt:lpstr>
      <vt:lpstr>'016 - Ostatní a vedlejší ...'!Názvy_tisku</vt:lpstr>
      <vt:lpstr>'Rekapitulace stavby'!Názvy_tisku</vt:lpstr>
      <vt:lpstr>'001 - SO 101 Rekonstrukce...'!Oblast_tisku</vt:lpstr>
      <vt:lpstr>'002 - SO 102 Vyspravení š...'!Oblast_tisku</vt:lpstr>
      <vt:lpstr>'003 - SO 103 Aktivační ná...'!Oblast_tisku</vt:lpstr>
      <vt:lpstr>'004 - SO 104 Vyspravení d...'!Oblast_tisku</vt:lpstr>
      <vt:lpstr>'005 - SO 105 Drobné stave...'!Oblast_tisku</vt:lpstr>
      <vt:lpstr>'006 - SO 106 Rekonstrukce...'!Oblast_tisku</vt:lpstr>
      <vt:lpstr>'007 - SO 107 Spojovací po...'!Oblast_tisku</vt:lpstr>
      <vt:lpstr>'008 - SO 108 Zpevněné plochy'!Oblast_tisku</vt:lpstr>
      <vt:lpstr>'009 - SO 109 Demolice bio...'!Oblast_tisku</vt:lpstr>
      <vt:lpstr>'010 - SO 110 Dočasná komu...'!Oblast_tisku</vt:lpstr>
      <vt:lpstr>'011 - PS 101 Mechanické p...'!Oblast_tisku</vt:lpstr>
      <vt:lpstr>'012 - PS 102 Biologické č...'!Oblast_tisku</vt:lpstr>
      <vt:lpstr>'013 - PS 103 Rekonstrukce...'!Oblast_tisku</vt:lpstr>
      <vt:lpstr>'016 - Ostatní a vedlejší ...'!Oblast_tisku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Krumnikl Radim</dc:creator>
  <cp:lastModifiedBy>Dominika</cp:lastModifiedBy>
  <dcterms:created xsi:type="dcterms:W3CDTF">2018-07-11T07:35:24Z</dcterms:created>
  <dcterms:modified xsi:type="dcterms:W3CDTF">2018-11-23T06:35:33Z</dcterms:modified>
</cp:coreProperties>
</file>